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rquez\Documents\Presupuesto\"/>
    </mc:Choice>
  </mc:AlternateContent>
  <xr:revisionPtr revIDLastSave="0" documentId="8_{58EA65F8-72DB-40A2-A793-1F76D30E59D6}" xr6:coauthVersionLast="36" xr6:coauthVersionMax="36" xr10:uidLastSave="{00000000-0000-0000-0000-000000000000}"/>
  <bookViews>
    <workbookView xWindow="0" yWindow="0" windowWidth="23040" windowHeight="9060" xr2:uid="{54F19871-9359-414E-B1FA-D08D015AEE12}"/>
  </bookViews>
  <sheets>
    <sheet name="RESUMEN PRESUP." sheetId="1" r:id="rId1"/>
  </sheets>
  <externalReferences>
    <externalReference r:id="rId2"/>
  </externalReferences>
  <definedNames>
    <definedName name="_xlnm.Print_Area" localSheetId="0">'RESUMEN PRESUP.'!$A$1:$B$246</definedName>
    <definedName name="_xlnm.Print_Titles" localSheetId="0">'RESUMEN PRESUP.'!$84:$88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5" i="1" l="1"/>
  <c r="D245" i="1" s="1"/>
  <c r="D244" i="1" s="1"/>
  <c r="C244" i="1"/>
  <c r="D243" i="1"/>
  <c r="B243" i="1"/>
  <c r="D242" i="1"/>
  <c r="B242" i="1"/>
  <c r="D241" i="1"/>
  <c r="D240" i="1" s="1"/>
  <c r="C240" i="1"/>
  <c r="B240" i="1"/>
  <c r="D239" i="1"/>
  <c r="B238" i="1"/>
  <c r="B235" i="1" s="1"/>
  <c r="D237" i="1"/>
  <c r="D236" i="1"/>
  <c r="C235" i="1"/>
  <c r="D234" i="1"/>
  <c r="D233" i="1"/>
  <c r="D232" i="1"/>
  <c r="B231" i="1"/>
  <c r="D231" i="1" s="1"/>
  <c r="C230" i="1"/>
  <c r="C219" i="1" s="1"/>
  <c r="B230" i="1"/>
  <c r="D230" i="1" s="1"/>
  <c r="D229" i="1"/>
  <c r="B229" i="1"/>
  <c r="D228" i="1"/>
  <c r="B228" i="1"/>
  <c r="D227" i="1"/>
  <c r="B227" i="1"/>
  <c r="D226" i="1"/>
  <c r="B226" i="1"/>
  <c r="D225" i="1"/>
  <c r="B225" i="1"/>
  <c r="D224" i="1"/>
  <c r="B223" i="1"/>
  <c r="D223" i="1" s="1"/>
  <c r="B222" i="1"/>
  <c r="B219" i="1" s="1"/>
  <c r="B221" i="1"/>
  <c r="D221" i="1" s="1"/>
  <c r="D220" i="1"/>
  <c r="C217" i="1"/>
  <c r="C200" i="1" s="1"/>
  <c r="B217" i="1"/>
  <c r="D217" i="1" s="1"/>
  <c r="D216" i="1"/>
  <c r="B216" i="1"/>
  <c r="D215" i="1"/>
  <c r="B215" i="1"/>
  <c r="D214" i="1"/>
  <c r="B214" i="1"/>
  <c r="D213" i="1"/>
  <c r="C213" i="1"/>
  <c r="B213" i="1"/>
  <c r="D212" i="1"/>
  <c r="D211" i="1"/>
  <c r="B211" i="1"/>
  <c r="D210" i="1"/>
  <c r="B210" i="1"/>
  <c r="D209" i="1"/>
  <c r="D208" i="1"/>
  <c r="D207" i="1"/>
  <c r="B207" i="1"/>
  <c r="D206" i="1"/>
  <c r="B206" i="1"/>
  <c r="D205" i="1"/>
  <c r="B204" i="1"/>
  <c r="B200" i="1" s="1"/>
  <c r="D203" i="1"/>
  <c r="D202" i="1"/>
  <c r="B202" i="1"/>
  <c r="B198" i="1"/>
  <c r="D198" i="1" s="1"/>
  <c r="B197" i="1"/>
  <c r="D197" i="1" s="1"/>
  <c r="B196" i="1"/>
  <c r="D196" i="1" s="1"/>
  <c r="B195" i="1"/>
  <c r="D195" i="1" s="1"/>
  <c r="D194" i="1"/>
  <c r="D193" i="1"/>
  <c r="B193" i="1"/>
  <c r="D192" i="1"/>
  <c r="B192" i="1"/>
  <c r="D191" i="1"/>
  <c r="B191" i="1"/>
  <c r="D190" i="1"/>
  <c r="B190" i="1"/>
  <c r="D189" i="1"/>
  <c r="B188" i="1"/>
  <c r="D188" i="1" s="1"/>
  <c r="D187" i="1"/>
  <c r="B186" i="1"/>
  <c r="B185" i="1"/>
  <c r="D185" i="1" s="1"/>
  <c r="D184" i="1"/>
  <c r="D183" i="1"/>
  <c r="B183" i="1"/>
  <c r="D182" i="1"/>
  <c r="B181" i="1"/>
  <c r="D181" i="1" s="1"/>
  <c r="B180" i="1"/>
  <c r="D180" i="1" s="1"/>
  <c r="C179" i="1"/>
  <c r="B179" i="1"/>
  <c r="D179" i="1" s="1"/>
  <c r="C178" i="1"/>
  <c r="B178" i="1"/>
  <c r="D178" i="1" s="1"/>
  <c r="D177" i="1"/>
  <c r="D176" i="1"/>
  <c r="B176" i="1"/>
  <c r="D175" i="1"/>
  <c r="B175" i="1"/>
  <c r="D174" i="1"/>
  <c r="B174" i="1"/>
  <c r="D173" i="1"/>
  <c r="B173" i="1"/>
  <c r="D172" i="1"/>
  <c r="B172" i="1"/>
  <c r="D171" i="1"/>
  <c r="B170" i="1"/>
  <c r="D170" i="1" s="1"/>
  <c r="B169" i="1"/>
  <c r="D169" i="1" s="1"/>
  <c r="B168" i="1"/>
  <c r="D168" i="1" s="1"/>
  <c r="D167" i="1"/>
  <c r="D166" i="1"/>
  <c r="C166" i="1"/>
  <c r="B166" i="1"/>
  <c r="B165" i="1" s="1"/>
  <c r="C165" i="1"/>
  <c r="D163" i="1"/>
  <c r="B163" i="1"/>
  <c r="D162" i="1"/>
  <c r="B162" i="1"/>
  <c r="C161" i="1"/>
  <c r="B161" i="1"/>
  <c r="D161" i="1" s="1"/>
  <c r="C160" i="1"/>
  <c r="B160" i="1"/>
  <c r="D160" i="1" s="1"/>
  <c r="D159" i="1"/>
  <c r="B159" i="1"/>
  <c r="D158" i="1"/>
  <c r="B158" i="1"/>
  <c r="D157" i="1"/>
  <c r="B156" i="1"/>
  <c r="D156" i="1" s="1"/>
  <c r="B155" i="1"/>
  <c r="D155" i="1" s="1"/>
  <c r="B154" i="1"/>
  <c r="D154" i="1" s="1"/>
  <c r="C153" i="1"/>
  <c r="B153" i="1"/>
  <c r="D153" i="1" s="1"/>
  <c r="D152" i="1"/>
  <c r="C151" i="1"/>
  <c r="B151" i="1"/>
  <c r="D151" i="1" s="1"/>
  <c r="C149" i="1"/>
  <c r="B149" i="1"/>
  <c r="D149" i="1" s="1"/>
  <c r="B148" i="1"/>
  <c r="D148" i="1" s="1"/>
  <c r="B147" i="1"/>
  <c r="D147" i="1" s="1"/>
  <c r="B146" i="1"/>
  <c r="D146" i="1" s="1"/>
  <c r="D145" i="1"/>
  <c r="D144" i="1"/>
  <c r="B144" i="1"/>
  <c r="D143" i="1"/>
  <c r="B143" i="1"/>
  <c r="D142" i="1"/>
  <c r="B142" i="1"/>
  <c r="D141" i="1"/>
  <c r="B140" i="1"/>
  <c r="D140" i="1" s="1"/>
  <c r="C139" i="1"/>
  <c r="B139" i="1"/>
  <c r="D139" i="1" s="1"/>
  <c r="D138" i="1"/>
  <c r="B138" i="1"/>
  <c r="D137" i="1"/>
  <c r="B136" i="1"/>
  <c r="D136" i="1" s="1"/>
  <c r="D135" i="1"/>
  <c r="D134" i="1"/>
  <c r="B134" i="1"/>
  <c r="D133" i="1"/>
  <c r="B133" i="1"/>
  <c r="D132" i="1"/>
  <c r="B132" i="1"/>
  <c r="D131" i="1"/>
  <c r="B130" i="1"/>
  <c r="D130" i="1" s="1"/>
  <c r="C129" i="1"/>
  <c r="B129" i="1"/>
  <c r="D129" i="1" s="1"/>
  <c r="D128" i="1"/>
  <c r="C127" i="1"/>
  <c r="B127" i="1"/>
  <c r="D127" i="1" s="1"/>
  <c r="C126" i="1"/>
  <c r="B126" i="1"/>
  <c r="B117" i="1" s="1"/>
  <c r="D125" i="1"/>
  <c r="D124" i="1"/>
  <c r="B124" i="1"/>
  <c r="D123" i="1"/>
  <c r="B123" i="1"/>
  <c r="D122" i="1"/>
  <c r="B122" i="1"/>
  <c r="D121" i="1"/>
  <c r="B121" i="1"/>
  <c r="D120" i="1"/>
  <c r="B120" i="1"/>
  <c r="D119" i="1"/>
  <c r="B119" i="1"/>
  <c r="D118" i="1"/>
  <c r="C117" i="1"/>
  <c r="C115" i="1"/>
  <c r="B115" i="1"/>
  <c r="D115" i="1" s="1"/>
  <c r="C114" i="1"/>
  <c r="D114" i="1" s="1"/>
  <c r="B114" i="1"/>
  <c r="D113" i="1"/>
  <c r="C113" i="1"/>
  <c r="B113" i="1"/>
  <c r="D112" i="1"/>
  <c r="D111" i="1"/>
  <c r="B111" i="1"/>
  <c r="D110" i="1"/>
  <c r="B110" i="1"/>
  <c r="D109" i="1"/>
  <c r="B108" i="1"/>
  <c r="D108" i="1" s="1"/>
  <c r="D107" i="1"/>
  <c r="D106" i="1"/>
  <c r="B106" i="1"/>
  <c r="D105" i="1"/>
  <c r="C104" i="1"/>
  <c r="B104" i="1"/>
  <c r="D104" i="1" s="1"/>
  <c r="D103" i="1"/>
  <c r="B103" i="1"/>
  <c r="D102" i="1"/>
  <c r="B102" i="1"/>
  <c r="C101" i="1"/>
  <c r="B101" i="1"/>
  <c r="D101" i="1" s="1"/>
  <c r="B100" i="1"/>
  <c r="D100" i="1" s="1"/>
  <c r="D99" i="1"/>
  <c r="D98" i="1"/>
  <c r="B98" i="1"/>
  <c r="D97" i="1"/>
  <c r="C96" i="1"/>
  <c r="B96" i="1"/>
  <c r="D96" i="1" s="1"/>
  <c r="D95" i="1"/>
  <c r="B95" i="1"/>
  <c r="D94" i="1"/>
  <c r="C94" i="1"/>
  <c r="B94" i="1"/>
  <c r="C93" i="1"/>
  <c r="B93" i="1"/>
  <c r="D93" i="1" s="1"/>
  <c r="D92" i="1"/>
  <c r="C91" i="1"/>
  <c r="C89" i="1" s="1"/>
  <c r="C246" i="1" s="1"/>
  <c r="B91" i="1"/>
  <c r="D91" i="1" s="1"/>
  <c r="B89" i="1"/>
  <c r="D165" i="1" l="1"/>
  <c r="D89" i="1"/>
  <c r="D204" i="1"/>
  <c r="D200" i="1" s="1"/>
  <c r="D222" i="1"/>
  <c r="D219" i="1" s="1"/>
  <c r="D238" i="1"/>
  <c r="D235" i="1" s="1"/>
  <c r="D126" i="1"/>
  <c r="D117" i="1" s="1"/>
  <c r="B244" i="1"/>
  <c r="B246" i="1" s="1"/>
  <c r="E246" i="1" s="1"/>
  <c r="D246" i="1" l="1"/>
</calcChain>
</file>

<file path=xl/sharedStrings.xml><?xml version="1.0" encoding="utf-8"?>
<sst xmlns="http://schemas.openxmlformats.org/spreadsheetml/2006/main" count="162" uniqueCount="160">
  <si>
    <t>LIGA MUNICIPAL DOMINICANA</t>
  </si>
  <si>
    <t>PROYECTO DE PRESUPUESTO</t>
  </si>
  <si>
    <t>ACTIVIDAD CENTRAL</t>
  </si>
  <si>
    <t>DENOMINACIÓN OBJETO DEL GASTO</t>
  </si>
  <si>
    <t xml:space="preserve">PROYECTO DE PRESUP.  </t>
  </si>
  <si>
    <t>VALIDADO EN DIGEPRES</t>
  </si>
  <si>
    <t>VARIACION</t>
  </si>
  <si>
    <t>MODIFICACDO</t>
  </si>
  <si>
    <t>REMUNERACIONES</t>
  </si>
  <si>
    <t>SUELDOS PARA CARGOS FIJOS</t>
  </si>
  <si>
    <t>SUELDOS FIJOS</t>
  </si>
  <si>
    <t>SUELDOS PERSONAL TEMPORERO</t>
  </si>
  <si>
    <t>SUELDOS PERSONAL  CONTRATADO</t>
  </si>
  <si>
    <t>JORNALEROS</t>
  </si>
  <si>
    <t>SUELDO PERSONAL EN TRAMITE DE PENSIONES</t>
  </si>
  <si>
    <t>SUELDO ANUAL No. 13</t>
  </si>
  <si>
    <t>PRESTACIONES ECONOMICAS</t>
  </si>
  <si>
    <t xml:space="preserve">PRESTACIONES LABORALES POR DESVINCULACION </t>
  </si>
  <si>
    <t>COMPENSACION</t>
  </si>
  <si>
    <t>COMPESACION POR HORAS EXTRAORDINARIAS</t>
  </si>
  <si>
    <t>COMPESACION POR SERVICIOS DE SEGURIDAD</t>
  </si>
  <si>
    <t>COMPESACION POR RESULTADOS</t>
  </si>
  <si>
    <t>COMPESACIONES ESPECIALES</t>
  </si>
  <si>
    <t>BONO POR DESEMPEÑO</t>
  </si>
  <si>
    <t>DIETAS Y GASTOS DE REPRESENTACION</t>
  </si>
  <si>
    <t>DIETAS EN EL PAIS</t>
  </si>
  <si>
    <t>GASTOS DE REPRESENTCION</t>
  </si>
  <si>
    <t>GASTOS DE REPRESENTACION EN EL PAIS</t>
  </si>
  <si>
    <t>OTRAS GRATIFICACIONES Y BONIFICACIONES</t>
  </si>
  <si>
    <t>GRATIFICACIONES  POR PASANTIAS</t>
  </si>
  <si>
    <t xml:space="preserve">OTRAS  GRATIFICACIONES </t>
  </si>
  <si>
    <t>CONTRIB. A LA SEGURIDAD SOC. Y RIEGO LAB.</t>
  </si>
  <si>
    <t>CONTRIBUCIONES AL SEGURO DE SALUD</t>
  </si>
  <si>
    <t>CONTRIBUCIONES AL SEGURO DE PENSIONES</t>
  </si>
  <si>
    <t>CONTRIBUCIONES AL SEGURO DE RIEGO LABORAL</t>
  </si>
  <si>
    <t>SERVICIOS BASICOS</t>
  </si>
  <si>
    <t>SERVICIOS DE COMUNICACIÓN</t>
  </si>
  <si>
    <t>SERV. TELEFONICO LARGA DISTANCIA</t>
  </si>
  <si>
    <t>TELEFONO LOCAL</t>
  </si>
  <si>
    <t>SERV. DE INTERNET Y TELEV. POR CABLE</t>
  </si>
  <si>
    <t>ELECTRICIDAD</t>
  </si>
  <si>
    <t>AGUA</t>
  </si>
  <si>
    <t>RECOLECCION DE RESIDUOS SOLIDOS</t>
  </si>
  <si>
    <t>PUBLICACION</t>
  </si>
  <si>
    <t>AVISO Y PROPAGANDA</t>
  </si>
  <si>
    <t>IMPRESIÓN  Y ENCUADERNACION</t>
  </si>
  <si>
    <t>VIATICOS</t>
  </si>
  <si>
    <t xml:space="preserve">VIATICOS DENTRO  DEL PAIS </t>
  </si>
  <si>
    <t>VIATICOS FUERA DE  PAIS</t>
  </si>
  <si>
    <t>TRANSPORTE Y ALMACENAJE</t>
  </si>
  <si>
    <t>PASAJES</t>
  </si>
  <si>
    <t>FLETES</t>
  </si>
  <si>
    <t>PEAJES</t>
  </si>
  <si>
    <t>ALQUILERES Y RENTAS</t>
  </si>
  <si>
    <t>EDIFICIOS Y LOCALES</t>
  </si>
  <si>
    <t>MAQUINARIAS Y EQUIPOS</t>
  </si>
  <si>
    <t>ALQ. DE MAQUINARIAS Y EQUIPOS</t>
  </si>
  <si>
    <t>ALQ. DE EQ. DE TRANSP., TRACCION Y ECAV.</t>
  </si>
  <si>
    <t>OTROS ALQUILERES</t>
  </si>
  <si>
    <t xml:space="preserve">SEGURO </t>
  </si>
  <si>
    <t>BIENES  INMUEBLES E INFRAESTRUCTURAS</t>
  </si>
  <si>
    <t xml:space="preserve">BIENES  MUEBLES </t>
  </si>
  <si>
    <t>SEGURO MEDICO</t>
  </si>
  <si>
    <t>CONSERV.  REP. Y CONST. TEMP.</t>
  </si>
  <si>
    <t>OBRAS MENORES</t>
  </si>
  <si>
    <t>MUEBLES Y EQUIPOS DE OFICINA</t>
  </si>
  <si>
    <t>MANT Y  REP. DE EQUIPOS DE TRANSP.</t>
  </si>
  <si>
    <t>OTROS SERVICIOS NO PERSONALES</t>
  </si>
  <si>
    <t xml:space="preserve"> </t>
  </si>
  <si>
    <t>COMISION Y GASTOS BANCARIOS</t>
  </si>
  <si>
    <t>EVENTOS Y FESTIVIDADES</t>
  </si>
  <si>
    <t>ACTIVIDADES CULT. NACIONALES, MUNICIP. ETC.</t>
  </si>
  <si>
    <t>ACTIVIDADES FESTIVAS Y ASISTENCIAS SOCIAL</t>
  </si>
  <si>
    <t>ACTIVIDADES DEP. DE REC. Y ENTRETENIMIENTOS</t>
  </si>
  <si>
    <t>ACTIVIDADES JUVENTUD Y GENERO</t>
  </si>
  <si>
    <t>SERVICIOS TECNICOS Y PROFESIONALES</t>
  </si>
  <si>
    <t>SERVICIOS FUNERARIOS Y GASTOS CONEXOS</t>
  </si>
  <si>
    <t>SERVICIOS DE CAPACITACION</t>
  </si>
  <si>
    <t>SERVICIOS DE INFORMATICA Y SISTEMAS COMP.</t>
  </si>
  <si>
    <t>OTROS SERV. TCNICOS ´PROF. (HONORARIOS)</t>
  </si>
  <si>
    <t>IMPUESTOS DERECHOS Y TASAS</t>
  </si>
  <si>
    <t>OTROS GASTOS OPERATIVOS</t>
  </si>
  <si>
    <t xml:space="preserve">MATERIALES Y SUMINISTROS </t>
  </si>
  <si>
    <t>ALIMENTOS Y BEBIDAS PARA PERSONAS</t>
  </si>
  <si>
    <t>TEXTILES Y VESTUARIOS</t>
  </si>
  <si>
    <t>HILADOS Y TELAS</t>
  </si>
  <si>
    <t>ACABADO TEXTILES</t>
  </si>
  <si>
    <t>PRENDA DE VESTIR</t>
  </si>
  <si>
    <t>PROD. PAPEL, CARTON E IMRENTA</t>
  </si>
  <si>
    <t>PAPEL DE ESCRITORIO</t>
  </si>
  <si>
    <t>PRODUCTOS PECUARIOS</t>
  </si>
  <si>
    <t>PRODUCTOS FORESTALES</t>
  </si>
  <si>
    <t>PRODUCTOS DE ARTES GRAFICAS</t>
  </si>
  <si>
    <t>LIBROS, REVISTAS Y PERIODICOS</t>
  </si>
  <si>
    <t>PROD. DE CUERO, CAUCHO Y PLASTICO</t>
  </si>
  <si>
    <t>LLANTAS Y NEUMATICOS</t>
  </si>
  <si>
    <t>ARTICULOS DE PLASTICOS</t>
  </si>
  <si>
    <t>HERRAMIENTAS MENORES</t>
  </si>
  <si>
    <t>PRODUCTOS DE CEMENTO</t>
  </si>
  <si>
    <t>PROD. METALICOS Y SUS DERIVADOS</t>
  </si>
  <si>
    <t xml:space="preserve">ESTRUCTRUA METALICA ACABADAS </t>
  </si>
  <si>
    <t>COMB., LUB. Y OTROS DERIV. QUIM.</t>
  </si>
  <si>
    <t>GASOLINA</t>
  </si>
  <si>
    <t>GASOIL</t>
  </si>
  <si>
    <t>ACEITES Y GRASAS</t>
  </si>
  <si>
    <t>LUBRICANTES</t>
  </si>
  <si>
    <t>PRODUCTOS QUIMICOS Y CONEXOS</t>
  </si>
  <si>
    <t>INSEP. FUMIGADORES Y OTROS</t>
  </si>
  <si>
    <t>PRODUCTOS AISLANTES</t>
  </si>
  <si>
    <t>PIEDRA, ARCILL Y ARENA</t>
  </si>
  <si>
    <t>OTROS REPUESTOS Y ASESORIOS MENORES</t>
  </si>
  <si>
    <t>PRODUCTOS Y UTILIES VARIOS</t>
  </si>
  <si>
    <t>UTILES DE LIMPIEZA</t>
  </si>
  <si>
    <t>UTILES DE ESC. OFICINA, INFORM. Y DE ENSEÑANZA</t>
  </si>
  <si>
    <t>PRODUCTOS ELECTRICOS Y AFINES</t>
  </si>
  <si>
    <t>UTILES  DIVERSOS</t>
  </si>
  <si>
    <t>TRANSFERENCIAS</t>
  </si>
  <si>
    <t>PREST. DE LA SEGURUDAD SOCIAL</t>
  </si>
  <si>
    <t xml:space="preserve">PENSIONES </t>
  </si>
  <si>
    <t>JUBILACIONES</t>
  </si>
  <si>
    <t>INDENNIZACION LABORAL</t>
  </si>
  <si>
    <t>AYUDAS Y DONACIONES A PERSONAS</t>
  </si>
  <si>
    <t>AYUDAS Y DON. PROG. A HOGARES Y PERSONAS</t>
  </si>
  <si>
    <t>AYUDAS Y DONACIONES OCACIONALES A HOGARES Y PERS.</t>
  </si>
  <si>
    <t>PREMIOS LITERARIOS, DEPORTIVOS Y ARTISTICOS</t>
  </si>
  <si>
    <t>BECAS Y VIAJES DE ESTUDIO</t>
  </si>
  <si>
    <t>BECAS NACIONALES</t>
  </si>
  <si>
    <t>BECAS EXTRANJERAS</t>
  </si>
  <si>
    <t>TRANSF. CTES. A EMP.DEL SECTRO PRIVADO</t>
  </si>
  <si>
    <t>TRANSF. CTES. A INST.S/FINES LUCROS</t>
  </si>
  <si>
    <t>TRANSF. CTES. A GOBIERNO MUNICIPALES</t>
  </si>
  <si>
    <t>OTRAS TRANSF. CTES. A GOBIERNO MUNICIPALES</t>
  </si>
  <si>
    <t>TRANSF.DE CAP. A MUNICIP. PARA PROY.  DE  INV.</t>
  </si>
  <si>
    <t>OTRAS TRANSF.DE CAP. A MUNICIPIOS</t>
  </si>
  <si>
    <t>ACTIVOS NO FINANCIEROS</t>
  </si>
  <si>
    <t>MAQINARIA Y EQUIPO</t>
  </si>
  <si>
    <t>MUEBLES DE ALOJAMIENTO</t>
  </si>
  <si>
    <t>EQUIPO DE COMPUTACION</t>
  </si>
  <si>
    <t>ELECTRODOMESTICOS</t>
  </si>
  <si>
    <t>EQUIPO DE TRANSPORTE</t>
  </si>
  <si>
    <t>AUTOMOVILES Y CAMIONES</t>
  </si>
  <si>
    <t>OBRAS HIDRAULICAS Y SANITARIA</t>
  </si>
  <si>
    <t>OBRAS PARA EDIFICACION Y OTRAS ESTRUCTURAS</t>
  </si>
  <si>
    <t>MAQUINARIA Y EQUIPO INDUSTRIAL</t>
  </si>
  <si>
    <t>HERRAMIENTAS Y MAQUINAS</t>
  </si>
  <si>
    <t>OTROS EQUIPOS</t>
  </si>
  <si>
    <t>TERRENOS RURALES SIN MEJORAS</t>
  </si>
  <si>
    <t>EQUIPOS DE COMUNICACIÓN, TELECOM. Y SEÑALAMIENTO.</t>
  </si>
  <si>
    <t>.</t>
  </si>
  <si>
    <t>ACTIVOS FINANCIEROS</t>
  </si>
  <si>
    <t>PASIVOS FINANCIEROS</t>
  </si>
  <si>
    <t>AMORTIZACION DE PRESTAMOS INTERNOS</t>
  </si>
  <si>
    <t>AMORTIZ. PRESTS. A C/P SECTOR PUBLICO</t>
  </si>
  <si>
    <r>
      <t>GASTOS FINANCIEROS</t>
    </r>
    <r>
      <rPr>
        <b/>
        <sz val="12"/>
        <rFont val="Arial"/>
        <family val="2"/>
      </rPr>
      <t>.</t>
    </r>
  </si>
  <si>
    <t>INTERESES  DE LA DEUDA PUBLICA INT.</t>
  </si>
  <si>
    <t>INTERESES DEUDA INTERNA A CORTO PLAZO</t>
  </si>
  <si>
    <t>INTERESES DEUDA INTERNA A LARGO PLAZO</t>
  </si>
  <si>
    <t>DISMINUCION DE PASIVO</t>
  </si>
  <si>
    <t>DISMINUCION DE CUENTAS POR PAGAR  C/P</t>
  </si>
  <si>
    <t xml:space="preserve">TOTAL 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</si>
</sst>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0"/>
      <name val="Arial"/>
    </font>
    <font>
      <sz val="10"/>
      <name val="Arial"/>
    </font>
    <font>
      <b/>
      <sz val="28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u/>
      <sz val="12"/>
      <name val="Arial"/>
      <family val="2"/>
    </font>
    <font>
      <b/>
      <u val="singleAccounting"/>
      <sz val="12"/>
      <name val="Arial"/>
      <family val="2"/>
    </font>
    <font>
      <sz val="14"/>
      <name val="Arial"/>
      <family val="2"/>
    </font>
    <font>
      <sz val="12"/>
      <color rgb="FFFF0000"/>
      <name val="Arial"/>
      <family val="2"/>
    </font>
    <font>
      <u val="singleAccounting"/>
      <sz val="12"/>
      <name val="Arial"/>
      <family val="2"/>
    </font>
    <font>
      <b/>
      <u val="doubleAccounting"/>
      <sz val="16"/>
      <name val="Arial"/>
      <family val="2"/>
    </font>
    <font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2" borderId="0" xfId="0" applyFont="1" applyFill="1" applyAlignment="1">
      <alignment horizontal="center"/>
    </xf>
    <xf numFmtId="43" fontId="3" fillId="2" borderId="0" xfId="1" applyFont="1" applyFill="1"/>
    <xf numFmtId="0" fontId="3" fillId="2" borderId="1" xfId="0" applyFont="1" applyFill="1" applyBorder="1"/>
    <xf numFmtId="43" fontId="3" fillId="0" borderId="1" xfId="1" applyFont="1" applyFill="1" applyBorder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43" fontId="3" fillId="0" borderId="0" xfId="1" applyFont="1" applyFill="1"/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5" fillId="2" borderId="6" xfId="0" applyFont="1" applyFill="1" applyBorder="1" applyAlignment="1"/>
    <xf numFmtId="0" fontId="3" fillId="3" borderId="7" xfId="0" applyFont="1" applyFill="1" applyBorder="1"/>
    <xf numFmtId="0" fontId="5" fillId="0" borderId="8" xfId="0" applyFont="1" applyFill="1" applyBorder="1" applyAlignment="1">
      <alignment horizontal="center"/>
    </xf>
    <xf numFmtId="43" fontId="3" fillId="2" borderId="1" xfId="1" applyFont="1" applyFill="1" applyBorder="1"/>
    <xf numFmtId="0" fontId="3" fillId="2" borderId="8" xfId="0" applyFont="1" applyFill="1" applyBorder="1"/>
    <xf numFmtId="0" fontId="5" fillId="4" borderId="9" xfId="0" applyFont="1" applyFill="1" applyBorder="1" applyAlignment="1">
      <alignment horizontal="center" vertical="center" wrapText="1"/>
    </xf>
    <xf numFmtId="43" fontId="6" fillId="5" borderId="10" xfId="1" applyFont="1" applyFill="1" applyBorder="1" applyAlignment="1">
      <alignment horizontal="center" vertical="center" wrapText="1"/>
    </xf>
    <xf numFmtId="43" fontId="5" fillId="6" borderId="10" xfId="1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43" fontId="5" fillId="2" borderId="5" xfId="1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/>
    </xf>
    <xf numFmtId="43" fontId="5" fillId="6" borderId="13" xfId="1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/>
    </xf>
    <xf numFmtId="43" fontId="9" fillId="7" borderId="14" xfId="0" applyNumberFormat="1" applyFont="1" applyFill="1" applyBorder="1" applyAlignment="1">
      <alignment vertical="center"/>
    </xf>
    <xf numFmtId="43" fontId="3" fillId="2" borderId="0" xfId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2" xfId="0" applyFont="1" applyFill="1" applyBorder="1" applyAlignment="1">
      <alignment vertical="center"/>
    </xf>
    <xf numFmtId="43" fontId="3" fillId="2" borderId="11" xfId="1" applyFont="1" applyFill="1" applyBorder="1" applyAlignment="1">
      <alignment vertical="center"/>
    </xf>
    <xf numFmtId="43" fontId="3" fillId="2" borderId="16" xfId="1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43" fontId="3" fillId="6" borderId="17" xfId="1" applyFont="1" applyFill="1" applyBorder="1" applyAlignment="1">
      <alignment vertical="center"/>
    </xf>
    <xf numFmtId="43" fontId="3" fillId="2" borderId="18" xfId="1" applyFont="1" applyFill="1" applyBorder="1" applyAlignment="1">
      <alignment vertical="center"/>
    </xf>
    <xf numFmtId="43" fontId="3" fillId="2" borderId="17" xfId="0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43" fontId="3" fillId="2" borderId="17" xfId="1" applyFont="1" applyFill="1" applyBorder="1" applyAlignment="1">
      <alignment vertical="center"/>
    </xf>
    <xf numFmtId="43" fontId="5" fillId="2" borderId="17" xfId="1" applyFont="1" applyFill="1" applyBorder="1" applyAlignment="1">
      <alignment vertical="center"/>
    </xf>
    <xf numFmtId="43" fontId="5" fillId="2" borderId="18" xfId="1" applyFont="1" applyFill="1" applyBorder="1" applyAlignment="1">
      <alignment vertical="center"/>
    </xf>
    <xf numFmtId="43" fontId="5" fillId="2" borderId="0" xfId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0" fillId="3" borderId="5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43" fontId="3" fillId="2" borderId="14" xfId="1" applyFont="1" applyFill="1" applyBorder="1" applyAlignment="1">
      <alignment vertical="center"/>
    </xf>
    <xf numFmtId="43" fontId="3" fillId="2" borderId="19" xfId="1" applyFont="1" applyFill="1" applyBorder="1" applyAlignment="1">
      <alignment vertical="center"/>
    </xf>
    <xf numFmtId="43" fontId="3" fillId="2" borderId="14" xfId="0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43" fontId="3" fillId="0" borderId="4" xfId="1" applyFont="1" applyFill="1" applyBorder="1" applyAlignment="1">
      <alignment vertical="center"/>
    </xf>
    <xf numFmtId="43" fontId="3" fillId="2" borderId="4" xfId="1" applyFont="1" applyFill="1" applyBorder="1" applyAlignment="1">
      <alignment vertical="center"/>
    </xf>
    <xf numFmtId="43" fontId="3" fillId="2" borderId="4" xfId="0" applyNumberFormat="1" applyFont="1" applyFill="1" applyBorder="1" applyAlignment="1">
      <alignment vertical="center"/>
    </xf>
    <xf numFmtId="0" fontId="8" fillId="7" borderId="20" xfId="0" applyFont="1" applyFill="1" applyBorder="1" applyAlignment="1">
      <alignment horizontal="center" vertical="center"/>
    </xf>
    <xf numFmtId="43" fontId="9" fillId="7" borderId="21" xfId="1" applyFont="1" applyFill="1" applyBorder="1" applyAlignment="1">
      <alignment vertical="center"/>
    </xf>
    <xf numFmtId="43" fontId="9" fillId="7" borderId="19" xfId="1" applyFont="1" applyFill="1" applyBorder="1" applyAlignment="1">
      <alignment vertical="center"/>
    </xf>
    <xf numFmtId="43" fontId="9" fillId="7" borderId="14" xfId="1" applyFont="1" applyFill="1" applyBorder="1" applyAlignment="1">
      <alignment vertical="center"/>
    </xf>
    <xf numFmtId="43" fontId="3" fillId="2" borderId="0" xfId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43" fontId="11" fillId="2" borderId="0" xfId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43" fontId="9" fillId="7" borderId="21" xfId="0" applyNumberFormat="1" applyFont="1" applyFill="1" applyBorder="1" applyAlignment="1">
      <alignment vertical="center"/>
    </xf>
    <xf numFmtId="43" fontId="9" fillId="7" borderId="19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10" fillId="3" borderId="5" xfId="0" applyFont="1" applyFill="1" applyBorder="1" applyAlignment="1">
      <alignment horizontal="left"/>
    </xf>
    <xf numFmtId="43" fontId="11" fillId="2" borderId="18" xfId="1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43" fontId="3" fillId="0" borderId="17" xfId="1" applyFont="1" applyFill="1" applyBorder="1" applyAlignment="1">
      <alignment vertical="center"/>
    </xf>
    <xf numFmtId="43" fontId="9" fillId="7" borderId="22" xfId="1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/>
    </xf>
    <xf numFmtId="43" fontId="9" fillId="2" borderId="11" xfId="1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43" fontId="3" fillId="0" borderId="23" xfId="1" applyFont="1" applyFill="1" applyBorder="1" applyAlignment="1">
      <alignment vertical="center"/>
    </xf>
    <xf numFmtId="43" fontId="3" fillId="2" borderId="23" xfId="1" applyFont="1" applyFill="1" applyBorder="1" applyAlignment="1">
      <alignment vertical="center"/>
    </xf>
    <xf numFmtId="43" fontId="3" fillId="2" borderId="23" xfId="0" applyNumberFormat="1" applyFont="1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43" fontId="12" fillId="2" borderId="17" xfId="1" applyFont="1" applyFill="1" applyBorder="1" applyAlignment="1">
      <alignment vertical="center"/>
    </xf>
    <xf numFmtId="0" fontId="7" fillId="6" borderId="7" xfId="0" applyFont="1" applyFill="1" applyBorder="1" applyAlignment="1">
      <alignment horizontal="center" vertical="center"/>
    </xf>
    <xf numFmtId="43" fontId="13" fillId="6" borderId="14" xfId="1" applyFont="1" applyFill="1" applyBorder="1" applyAlignment="1">
      <alignment vertical="center"/>
    </xf>
    <xf numFmtId="43" fontId="13" fillId="8" borderId="19" xfId="1" applyFont="1" applyFill="1" applyBorder="1" applyAlignment="1">
      <alignment vertical="center"/>
    </xf>
    <xf numFmtId="43" fontId="13" fillId="8" borderId="14" xfId="1" applyFont="1" applyFill="1" applyBorder="1" applyAlignment="1">
      <alignment vertical="center"/>
    </xf>
    <xf numFmtId="43" fontId="10" fillId="2" borderId="0" xfId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6" fillId="2" borderId="0" xfId="1" applyFont="1" applyFill="1" applyBorder="1" applyAlignment="1">
      <alignment vertical="center"/>
    </xf>
    <xf numFmtId="43" fontId="3" fillId="0" borderId="0" xfId="1" applyFont="1" applyFill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2773680</xdr:colOff>
      <xdr:row>9</xdr:row>
      <xdr:rowOff>175260</xdr:rowOff>
    </xdr:from>
    <xdr:to>
      <xdr:col>0</xdr:col>
      <xdr:colOff>5318760</xdr:colOff>
      <xdr:row>23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448106-D69A-408F-B275-E4EF3B55E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3680" y="1889760"/>
          <a:ext cx="2545080" cy="2491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marquez/Downloads/ANTEPROYECTO+PRESUP.+2021,+LIG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objetivos y metas"/>
      <sheetName val="mision y vision "/>
      <sheetName val="ESTRUCT. PROG. "/>
      <sheetName val="8 Pto.-Gastos-1(Direc. y Coord."/>
      <sheetName val="8 Pto.-Gastos-1(Gest. Adm.y F.)"/>
      <sheetName val="8 Pto.-Gastos-1 (Gest P.D.Ins.)"/>
      <sheetName val="8 Pto.-Gastos-1 (Ases.P.ytransp"/>
      <sheetName val="8 Pto.-Gastos-1(Prom. est.Ser.)"/>
      <sheetName val="8 Pto.-Gastos-1(Asist Soc. T)"/>
      <sheetName val="8 Pto.-Gastos-1(Acc. Form.N.Gob"/>
      <sheetName val="8 Pto.-Gastos-1(rellenos sanit)"/>
      <sheetName val="8 Pto.-Gastos-1(camb. cult.)"/>
      <sheetName val="8 Pto.-Gastos-1(cap.gob.locale)"/>
      <sheetName val="8 Pto.-Gastos-1(imp. indust.)"/>
      <sheetName val="8 Pto.-Gastos-1 (Deuda pub.)"/>
      <sheetName val="8 Pto.-Gastos-1(Const. Esp.)"/>
      <sheetName val="8 Pto.-Gastos-1(Transf. Act. F)"/>
      <sheetName val="9 Pto-INGRESOS."/>
      <sheetName val="DETALLES INGRESOS"/>
      <sheetName val="RESUMEN PRESUP."/>
    </sheetNames>
    <sheetDataSet>
      <sheetData sheetId="0"/>
      <sheetData sheetId="1"/>
      <sheetData sheetId="2"/>
      <sheetData sheetId="3">
        <row r="19">
          <cell r="AC19">
            <v>50000000</v>
          </cell>
        </row>
        <row r="20">
          <cell r="AC20">
            <v>10000000</v>
          </cell>
        </row>
        <row r="21">
          <cell r="AC21">
            <v>17450000</v>
          </cell>
        </row>
        <row r="22">
          <cell r="AC22">
            <v>15000000</v>
          </cell>
        </row>
        <row r="23">
          <cell r="AC23">
            <v>20000000</v>
          </cell>
        </row>
        <row r="24">
          <cell r="AC24">
            <v>2000000</v>
          </cell>
        </row>
        <row r="25">
          <cell r="AC25">
            <v>500000</v>
          </cell>
        </row>
        <row r="26">
          <cell r="AC26">
            <v>20000000</v>
          </cell>
        </row>
        <row r="27">
          <cell r="AC27">
            <v>5000000</v>
          </cell>
        </row>
        <row r="28">
          <cell r="AC28">
            <v>500000</v>
          </cell>
        </row>
        <row r="29">
          <cell r="AC29">
            <v>3500000</v>
          </cell>
        </row>
        <row r="30">
          <cell r="AC30">
            <v>19625000</v>
          </cell>
        </row>
        <row r="31">
          <cell r="AC31">
            <v>400000</v>
          </cell>
        </row>
        <row r="36">
          <cell r="AC36">
            <v>750000</v>
          </cell>
        </row>
        <row r="37">
          <cell r="AC37">
            <v>2000000</v>
          </cell>
        </row>
        <row r="39">
          <cell r="AC39">
            <v>80000</v>
          </cell>
        </row>
        <row r="40">
          <cell r="AC40">
            <v>2000000</v>
          </cell>
        </row>
        <row r="41">
          <cell r="AC41">
            <v>400000</v>
          </cell>
        </row>
        <row r="42">
          <cell r="AC42">
            <v>400000</v>
          </cell>
        </row>
        <row r="43">
          <cell r="AC43">
            <v>2500000</v>
          </cell>
        </row>
        <row r="44">
          <cell r="AC44">
            <v>5000000</v>
          </cell>
        </row>
        <row r="45">
          <cell r="AC45">
            <v>8000000</v>
          </cell>
        </row>
        <row r="46">
          <cell r="X46">
            <v>0</v>
          </cell>
        </row>
        <row r="47">
          <cell r="X47">
            <v>0</v>
          </cell>
        </row>
        <row r="48">
          <cell r="AC48">
            <v>3000000</v>
          </cell>
        </row>
        <row r="49">
          <cell r="AC49">
            <v>3000000</v>
          </cell>
        </row>
        <row r="50">
          <cell r="AC50">
            <v>600000</v>
          </cell>
        </row>
        <row r="55">
          <cell r="AC55">
            <v>600000</v>
          </cell>
        </row>
        <row r="56">
          <cell r="AC56">
            <v>200000</v>
          </cell>
        </row>
        <row r="57">
          <cell r="AC57">
            <v>1250000</v>
          </cell>
        </row>
        <row r="58">
          <cell r="AC58">
            <v>0</v>
          </cell>
        </row>
        <row r="59">
          <cell r="AC59">
            <v>500000</v>
          </cell>
        </row>
        <row r="60">
          <cell r="AC60">
            <v>125000</v>
          </cell>
        </row>
        <row r="62">
          <cell r="AC62">
            <v>3000000</v>
          </cell>
        </row>
        <row r="63">
          <cell r="AC63">
            <v>12000000</v>
          </cell>
        </row>
        <row r="64">
          <cell r="AC64">
            <v>400000</v>
          </cell>
        </row>
        <row r="65">
          <cell r="AC65">
            <v>1500000</v>
          </cell>
        </row>
        <row r="66">
          <cell r="AC66">
            <v>500000</v>
          </cell>
        </row>
        <row r="67">
          <cell r="AC67">
            <v>1500000</v>
          </cell>
        </row>
        <row r="71">
          <cell r="AC71">
            <v>1500000</v>
          </cell>
        </row>
        <row r="72">
          <cell r="AC72">
            <v>1000000</v>
          </cell>
        </row>
        <row r="73">
          <cell r="AC73">
            <v>500000</v>
          </cell>
        </row>
        <row r="74">
          <cell r="AC74">
            <v>30000000</v>
          </cell>
        </row>
        <row r="75">
          <cell r="AC75">
            <v>3500000</v>
          </cell>
        </row>
        <row r="76">
          <cell r="AC76">
            <v>4000000</v>
          </cell>
        </row>
      </sheetData>
      <sheetData sheetId="4">
        <row r="18">
          <cell r="AC18">
            <v>58200000</v>
          </cell>
        </row>
        <row r="19">
          <cell r="AC19">
            <v>10000000</v>
          </cell>
        </row>
        <row r="20">
          <cell r="AC20">
            <v>2500000</v>
          </cell>
        </row>
        <row r="21">
          <cell r="AC21">
            <v>500000</v>
          </cell>
        </row>
        <row r="22">
          <cell r="AC22">
            <v>300000</v>
          </cell>
        </row>
        <row r="23">
          <cell r="AC23">
            <v>200000</v>
          </cell>
        </row>
        <row r="24">
          <cell r="AC24">
            <v>6000000</v>
          </cell>
        </row>
        <row r="25">
          <cell r="AC25">
            <v>5000000</v>
          </cell>
        </row>
        <row r="26">
          <cell r="AC26">
            <v>5000000</v>
          </cell>
        </row>
        <row r="27">
          <cell r="AC27">
            <v>2000000</v>
          </cell>
        </row>
        <row r="32">
          <cell r="AC32">
            <v>1500000</v>
          </cell>
        </row>
        <row r="33">
          <cell r="AC33">
            <v>500000</v>
          </cell>
        </row>
        <row r="34">
          <cell r="AC34">
            <v>0</v>
          </cell>
        </row>
        <row r="35">
          <cell r="AC35">
            <v>6000000</v>
          </cell>
        </row>
        <row r="36">
          <cell r="AC36">
            <v>150000</v>
          </cell>
        </row>
        <row r="37">
          <cell r="AC37">
            <v>1000000</v>
          </cell>
        </row>
        <row r="38">
          <cell r="AC38">
            <v>1700000</v>
          </cell>
        </row>
        <row r="39">
          <cell r="AC39">
            <v>200000</v>
          </cell>
        </row>
        <row r="40">
          <cell r="AC40">
            <v>200000</v>
          </cell>
        </row>
        <row r="41">
          <cell r="AC41">
            <v>0</v>
          </cell>
        </row>
        <row r="42">
          <cell r="AC42">
            <v>400000</v>
          </cell>
        </row>
        <row r="43">
          <cell r="AC43">
            <v>7100000</v>
          </cell>
        </row>
        <row r="44">
          <cell r="AC44">
            <v>0</v>
          </cell>
        </row>
        <row r="45">
          <cell r="AC45">
            <v>1000000</v>
          </cell>
        </row>
        <row r="46">
          <cell r="AC46">
            <v>1000000</v>
          </cell>
        </row>
        <row r="47">
          <cell r="AC47">
            <v>2500000</v>
          </cell>
        </row>
        <row r="48">
          <cell r="AC48">
            <v>3000000</v>
          </cell>
        </row>
        <row r="49">
          <cell r="AC49">
            <v>500000</v>
          </cell>
        </row>
        <row r="50">
          <cell r="AC50">
            <v>300000</v>
          </cell>
        </row>
        <row r="52">
          <cell r="AC52">
            <v>200000</v>
          </cell>
        </row>
        <row r="56">
          <cell r="AC56">
            <v>0</v>
          </cell>
        </row>
        <row r="57">
          <cell r="AC57">
            <v>0</v>
          </cell>
        </row>
        <row r="58">
          <cell r="AC58">
            <v>0</v>
          </cell>
        </row>
        <row r="59">
          <cell r="AC59">
            <v>0</v>
          </cell>
        </row>
        <row r="60">
          <cell r="AC60">
            <v>0</v>
          </cell>
        </row>
        <row r="61">
          <cell r="AC61">
            <v>0</v>
          </cell>
        </row>
        <row r="63">
          <cell r="AC63">
            <v>0</v>
          </cell>
        </row>
        <row r="64">
          <cell r="AC64">
            <v>0</v>
          </cell>
        </row>
        <row r="66">
          <cell r="AC66">
            <v>0</v>
          </cell>
        </row>
        <row r="67">
          <cell r="AC67">
            <v>0</v>
          </cell>
        </row>
        <row r="69">
          <cell r="AC69">
            <v>0</v>
          </cell>
        </row>
        <row r="70">
          <cell r="AC70">
            <v>0</v>
          </cell>
        </row>
        <row r="71">
          <cell r="AC71">
            <v>0</v>
          </cell>
        </row>
      </sheetData>
      <sheetData sheetId="5">
        <row r="19">
          <cell r="AC19">
            <v>0</v>
          </cell>
        </row>
        <row r="20">
          <cell r="AC20">
            <v>0</v>
          </cell>
        </row>
        <row r="21">
          <cell r="AC21">
            <v>0</v>
          </cell>
        </row>
        <row r="22">
          <cell r="AC22">
            <v>0</v>
          </cell>
        </row>
        <row r="23">
          <cell r="AC23">
            <v>0</v>
          </cell>
        </row>
        <row r="24">
          <cell r="AC24">
            <v>0</v>
          </cell>
        </row>
        <row r="25">
          <cell r="AC25">
            <v>0</v>
          </cell>
        </row>
        <row r="30">
          <cell r="AC30">
            <v>0</v>
          </cell>
        </row>
        <row r="32">
          <cell r="AC32">
            <v>0</v>
          </cell>
        </row>
        <row r="33">
          <cell r="AC33">
            <v>0</v>
          </cell>
        </row>
        <row r="35">
          <cell r="AC35">
            <v>0</v>
          </cell>
        </row>
        <row r="37">
          <cell r="AC37">
            <v>0</v>
          </cell>
        </row>
        <row r="39">
          <cell r="AC39">
            <v>0</v>
          </cell>
        </row>
        <row r="40">
          <cell r="AC40">
            <v>0</v>
          </cell>
        </row>
        <row r="45">
          <cell r="AC45">
            <v>300000</v>
          </cell>
        </row>
        <row r="46">
          <cell r="AC46">
            <v>20000</v>
          </cell>
        </row>
        <row r="47">
          <cell r="AC47">
            <v>150000</v>
          </cell>
        </row>
        <row r="48">
          <cell r="AC48">
            <v>1750000</v>
          </cell>
        </row>
        <row r="49">
          <cell r="AC49">
            <v>125000</v>
          </cell>
        </row>
        <row r="50">
          <cell r="AC50">
            <v>125000</v>
          </cell>
        </row>
        <row r="52">
          <cell r="AC52">
            <v>3650000</v>
          </cell>
        </row>
        <row r="53">
          <cell r="AC53">
            <v>1670404</v>
          </cell>
        </row>
        <row r="54">
          <cell r="AC54">
            <v>150000</v>
          </cell>
        </row>
        <row r="55">
          <cell r="AC55">
            <v>400000</v>
          </cell>
        </row>
        <row r="56">
          <cell r="AC56">
            <v>3500000</v>
          </cell>
        </row>
        <row r="57">
          <cell r="AC57">
            <v>223101</v>
          </cell>
        </row>
        <row r="58">
          <cell r="AC58">
            <v>2200000</v>
          </cell>
        </row>
        <row r="59">
          <cell r="AC59">
            <v>400000</v>
          </cell>
        </row>
        <row r="60">
          <cell r="AC60">
            <v>2000000</v>
          </cell>
        </row>
      </sheetData>
      <sheetData sheetId="6">
        <row r="18">
          <cell r="AC18">
            <v>25000000</v>
          </cell>
        </row>
        <row r="20">
          <cell r="AC20">
            <v>5000000</v>
          </cell>
        </row>
        <row r="21">
          <cell r="AC21">
            <v>20000000</v>
          </cell>
        </row>
        <row r="23">
          <cell r="AC23">
            <v>2000000</v>
          </cell>
        </row>
        <row r="25">
          <cell r="AC25">
            <v>2000000</v>
          </cell>
        </row>
        <row r="27">
          <cell r="AC27">
            <v>0</v>
          </cell>
        </row>
        <row r="29">
          <cell r="AC29">
            <v>2500000</v>
          </cell>
        </row>
        <row r="30">
          <cell r="AC30">
            <v>2500000</v>
          </cell>
        </row>
        <row r="31">
          <cell r="AC31">
            <v>500000</v>
          </cell>
        </row>
        <row r="36">
          <cell r="AC36">
            <v>0</v>
          </cell>
        </row>
        <row r="37">
          <cell r="AC37">
            <v>0</v>
          </cell>
        </row>
        <row r="39">
          <cell r="AC39">
            <v>500000</v>
          </cell>
        </row>
        <row r="40">
          <cell r="AC40">
            <v>0</v>
          </cell>
        </row>
        <row r="42">
          <cell r="AC42">
            <v>100000</v>
          </cell>
        </row>
        <row r="43">
          <cell r="AC43">
            <v>100000</v>
          </cell>
        </row>
        <row r="45">
          <cell r="AC45">
            <v>0</v>
          </cell>
        </row>
        <row r="47">
          <cell r="AC47">
            <v>100000</v>
          </cell>
        </row>
        <row r="48">
          <cell r="AC48">
            <v>0</v>
          </cell>
        </row>
        <row r="50">
          <cell r="AC50">
            <v>0</v>
          </cell>
        </row>
        <row r="52">
          <cell r="AC52">
            <v>500000</v>
          </cell>
        </row>
        <row r="53">
          <cell r="AC53">
            <v>200000</v>
          </cell>
        </row>
        <row r="54">
          <cell r="AC54">
            <v>0</v>
          </cell>
        </row>
        <row r="56">
          <cell r="AC56">
            <v>0</v>
          </cell>
        </row>
        <row r="57">
          <cell r="AC57">
            <v>0</v>
          </cell>
        </row>
        <row r="59">
          <cell r="AC59">
            <v>0</v>
          </cell>
        </row>
        <row r="63">
          <cell r="AC63">
            <v>300000</v>
          </cell>
        </row>
        <row r="65">
          <cell r="AC65">
            <v>0</v>
          </cell>
        </row>
      </sheetData>
      <sheetData sheetId="7">
        <row r="18">
          <cell r="AC18">
            <v>15654412</v>
          </cell>
        </row>
        <row r="19">
          <cell r="AC19">
            <v>10000000</v>
          </cell>
        </row>
        <row r="20">
          <cell r="AC20">
            <v>150000000</v>
          </cell>
        </row>
        <row r="22">
          <cell r="AC22">
            <v>0</v>
          </cell>
        </row>
        <row r="23">
          <cell r="AC23">
            <v>1000000</v>
          </cell>
        </row>
        <row r="24">
          <cell r="AC24">
            <v>0</v>
          </cell>
        </row>
        <row r="25">
          <cell r="AC25">
            <v>0</v>
          </cell>
        </row>
        <row r="27">
          <cell r="AC27">
            <v>0</v>
          </cell>
        </row>
        <row r="28">
          <cell r="AC28">
            <v>3000000</v>
          </cell>
        </row>
        <row r="29">
          <cell r="AC29">
            <v>300000</v>
          </cell>
        </row>
        <row r="31">
          <cell r="AC31">
            <v>4000000</v>
          </cell>
        </row>
        <row r="32">
          <cell r="AC32">
            <v>3500000</v>
          </cell>
        </row>
        <row r="33">
          <cell r="AC33">
            <v>1000000</v>
          </cell>
        </row>
        <row r="38">
          <cell r="AC38">
            <v>0</v>
          </cell>
        </row>
        <row r="40">
          <cell r="AC40">
            <v>0</v>
          </cell>
        </row>
        <row r="41">
          <cell r="AC41">
            <v>0</v>
          </cell>
        </row>
        <row r="42">
          <cell r="AC42">
            <v>0</v>
          </cell>
        </row>
        <row r="43">
          <cell r="AC43">
            <v>0</v>
          </cell>
        </row>
        <row r="44">
          <cell r="AC44">
            <v>0</v>
          </cell>
        </row>
        <row r="45">
          <cell r="AC45">
            <v>0</v>
          </cell>
        </row>
        <row r="46">
          <cell r="AC46">
            <v>0</v>
          </cell>
        </row>
        <row r="47">
          <cell r="AC47">
            <v>0</v>
          </cell>
        </row>
        <row r="48">
          <cell r="AC48">
            <v>0</v>
          </cell>
        </row>
        <row r="49">
          <cell r="AC49">
            <v>0</v>
          </cell>
        </row>
        <row r="50">
          <cell r="AC50">
            <v>0</v>
          </cell>
        </row>
        <row r="51">
          <cell r="AC51">
            <v>0</v>
          </cell>
        </row>
        <row r="54">
          <cell r="AC54">
            <v>0</v>
          </cell>
        </row>
        <row r="55">
          <cell r="AC55">
            <v>0</v>
          </cell>
        </row>
        <row r="56">
          <cell r="AC56">
            <v>0</v>
          </cell>
        </row>
        <row r="61">
          <cell r="AC61">
            <v>0</v>
          </cell>
        </row>
        <row r="62">
          <cell r="AC62">
            <v>0</v>
          </cell>
        </row>
        <row r="63">
          <cell r="AC63">
            <v>0</v>
          </cell>
        </row>
        <row r="64">
          <cell r="AC64">
            <v>0</v>
          </cell>
        </row>
        <row r="65">
          <cell r="AC65">
            <v>0</v>
          </cell>
        </row>
        <row r="66">
          <cell r="AC66">
            <v>0</v>
          </cell>
        </row>
        <row r="68">
          <cell r="AC68">
            <v>0</v>
          </cell>
        </row>
        <row r="69">
          <cell r="AC69">
            <v>0</v>
          </cell>
        </row>
        <row r="70">
          <cell r="AC70">
            <v>0</v>
          </cell>
        </row>
        <row r="72">
          <cell r="AC72">
            <v>0</v>
          </cell>
        </row>
        <row r="73">
          <cell r="AC73">
            <v>0</v>
          </cell>
        </row>
        <row r="74">
          <cell r="AC74">
            <v>0</v>
          </cell>
        </row>
        <row r="75">
          <cell r="AC75">
            <v>0</v>
          </cell>
        </row>
        <row r="82">
          <cell r="AC82">
            <v>0</v>
          </cell>
        </row>
        <row r="84">
          <cell r="AC84">
            <v>0</v>
          </cell>
        </row>
      </sheetData>
      <sheetData sheetId="8">
        <row r="18">
          <cell r="AC18">
            <v>0</v>
          </cell>
        </row>
        <row r="19">
          <cell r="AC19">
            <v>0</v>
          </cell>
        </row>
        <row r="20">
          <cell r="AC20">
            <v>0</v>
          </cell>
        </row>
        <row r="23">
          <cell r="AC23">
            <v>0</v>
          </cell>
        </row>
        <row r="24">
          <cell r="AC24">
            <v>0</v>
          </cell>
        </row>
        <row r="27">
          <cell r="AC27">
            <v>0</v>
          </cell>
        </row>
        <row r="28">
          <cell r="AC28">
            <v>0</v>
          </cell>
        </row>
        <row r="29">
          <cell r="AC29">
            <v>0</v>
          </cell>
        </row>
        <row r="31">
          <cell r="AC31">
            <v>0</v>
          </cell>
        </row>
        <row r="32">
          <cell r="AC32">
            <v>0</v>
          </cell>
        </row>
        <row r="33">
          <cell r="AC33">
            <v>0</v>
          </cell>
        </row>
        <row r="38">
          <cell r="AC38">
            <v>250000</v>
          </cell>
        </row>
        <row r="39">
          <cell r="AC39">
            <v>1000000</v>
          </cell>
        </row>
        <row r="41">
          <cell r="AC41">
            <v>1000000</v>
          </cell>
        </row>
        <row r="42">
          <cell r="AC42">
            <v>1303000</v>
          </cell>
        </row>
        <row r="43">
          <cell r="AC43">
            <v>0</v>
          </cell>
        </row>
        <row r="44">
          <cell r="AC44">
            <v>200000</v>
          </cell>
        </row>
        <row r="45">
          <cell r="AC45">
            <v>100000</v>
          </cell>
        </row>
        <row r="46">
          <cell r="AC46">
            <v>0</v>
          </cell>
        </row>
        <row r="47">
          <cell r="AC47">
            <v>0</v>
          </cell>
        </row>
        <row r="48">
          <cell r="AC48">
            <v>200000</v>
          </cell>
        </row>
        <row r="49">
          <cell r="AC49">
            <v>0</v>
          </cell>
        </row>
        <row r="50">
          <cell r="AC50">
            <v>1000000</v>
          </cell>
        </row>
        <row r="51">
          <cell r="AC51">
            <v>1500000</v>
          </cell>
        </row>
        <row r="52">
          <cell r="AC52">
            <v>0</v>
          </cell>
        </row>
        <row r="57">
          <cell r="AC57">
            <v>0</v>
          </cell>
        </row>
        <row r="58">
          <cell r="AC58">
            <v>0</v>
          </cell>
        </row>
        <row r="59">
          <cell r="AC59">
            <v>0</v>
          </cell>
        </row>
        <row r="64">
          <cell r="AC64">
            <v>0</v>
          </cell>
        </row>
        <row r="65">
          <cell r="AC65">
            <v>0</v>
          </cell>
        </row>
        <row r="66">
          <cell r="AC66">
            <v>0</v>
          </cell>
        </row>
        <row r="67">
          <cell r="AC67">
            <v>0</v>
          </cell>
        </row>
        <row r="68">
          <cell r="AC68">
            <v>0</v>
          </cell>
        </row>
        <row r="69">
          <cell r="AC69">
            <v>0</v>
          </cell>
        </row>
        <row r="71">
          <cell r="AC71">
            <v>0</v>
          </cell>
        </row>
        <row r="73">
          <cell r="AC73">
            <v>0</v>
          </cell>
        </row>
        <row r="75">
          <cell r="AC75">
            <v>0</v>
          </cell>
        </row>
        <row r="76">
          <cell r="AC76">
            <v>0</v>
          </cell>
        </row>
        <row r="77">
          <cell r="AC77">
            <v>0</v>
          </cell>
        </row>
        <row r="78">
          <cell r="AC78">
            <v>0</v>
          </cell>
        </row>
      </sheetData>
      <sheetData sheetId="9">
        <row r="18">
          <cell r="AC18">
            <v>0</v>
          </cell>
        </row>
        <row r="19">
          <cell r="AC19">
            <v>0</v>
          </cell>
        </row>
        <row r="20">
          <cell r="AC20">
            <v>0</v>
          </cell>
        </row>
        <row r="23">
          <cell r="AC23">
            <v>0</v>
          </cell>
        </row>
        <row r="27">
          <cell r="AC27">
            <v>0</v>
          </cell>
        </row>
        <row r="28">
          <cell r="AC28">
            <v>0</v>
          </cell>
        </row>
        <row r="29">
          <cell r="AC29">
            <v>0</v>
          </cell>
        </row>
        <row r="33">
          <cell r="AC33">
            <v>0</v>
          </cell>
        </row>
        <row r="38">
          <cell r="AC38">
            <v>0</v>
          </cell>
        </row>
        <row r="40">
          <cell r="AC40">
            <v>0</v>
          </cell>
        </row>
        <row r="41">
          <cell r="AC41">
            <v>0</v>
          </cell>
        </row>
        <row r="42">
          <cell r="AC42">
            <v>0</v>
          </cell>
        </row>
        <row r="43">
          <cell r="AC43">
            <v>0</v>
          </cell>
        </row>
        <row r="44">
          <cell r="AC44">
            <v>0</v>
          </cell>
        </row>
        <row r="45">
          <cell r="AC45">
            <v>0</v>
          </cell>
        </row>
        <row r="46">
          <cell r="AC46">
            <v>0</v>
          </cell>
        </row>
        <row r="47">
          <cell r="AC47">
            <v>0</v>
          </cell>
        </row>
        <row r="48">
          <cell r="AC48">
            <v>0</v>
          </cell>
        </row>
        <row r="49">
          <cell r="AC49">
            <v>0</v>
          </cell>
        </row>
        <row r="54">
          <cell r="AC54">
            <v>3500000</v>
          </cell>
        </row>
        <row r="55">
          <cell r="AC55">
            <v>300000</v>
          </cell>
        </row>
        <row r="56">
          <cell r="AC56">
            <v>400000</v>
          </cell>
        </row>
        <row r="61">
          <cell r="AC61">
            <v>300000</v>
          </cell>
        </row>
        <row r="62">
          <cell r="AC62">
            <v>0</v>
          </cell>
        </row>
        <row r="63">
          <cell r="AC63">
            <v>0</v>
          </cell>
        </row>
        <row r="64">
          <cell r="AC64">
            <v>0</v>
          </cell>
        </row>
        <row r="65">
          <cell r="AC65">
            <v>0</v>
          </cell>
        </row>
        <row r="66">
          <cell r="AC66">
            <v>0</v>
          </cell>
        </row>
        <row r="68">
          <cell r="AC68">
            <v>0</v>
          </cell>
        </row>
        <row r="69">
          <cell r="AC69">
            <v>0</v>
          </cell>
        </row>
        <row r="70">
          <cell r="AC70">
            <v>3000000</v>
          </cell>
        </row>
        <row r="72">
          <cell r="AC72">
            <v>0</v>
          </cell>
        </row>
        <row r="73">
          <cell r="AC73">
            <v>0</v>
          </cell>
        </row>
        <row r="74">
          <cell r="AC74">
            <v>0</v>
          </cell>
        </row>
        <row r="75">
          <cell r="AC75">
            <v>0</v>
          </cell>
        </row>
      </sheetData>
      <sheetData sheetId="10">
        <row r="19">
          <cell r="AC19">
            <v>0</v>
          </cell>
        </row>
        <row r="20">
          <cell r="AC20">
            <v>0</v>
          </cell>
        </row>
        <row r="21">
          <cell r="AC21">
            <v>0</v>
          </cell>
        </row>
        <row r="23">
          <cell r="AC23">
            <v>0</v>
          </cell>
        </row>
        <row r="26">
          <cell r="AC26">
            <v>0</v>
          </cell>
        </row>
        <row r="30">
          <cell r="AC30">
            <v>0</v>
          </cell>
        </row>
        <row r="32">
          <cell r="AC32">
            <v>0</v>
          </cell>
        </row>
        <row r="33">
          <cell r="AC33">
            <v>0</v>
          </cell>
        </row>
        <row r="34">
          <cell r="AC34">
            <v>0</v>
          </cell>
        </row>
        <row r="43">
          <cell r="AC43">
            <v>0</v>
          </cell>
        </row>
        <row r="44">
          <cell r="AC44">
            <v>0</v>
          </cell>
        </row>
        <row r="45">
          <cell r="AC45">
            <v>0</v>
          </cell>
        </row>
        <row r="46">
          <cell r="AC46">
            <v>0</v>
          </cell>
        </row>
        <row r="47">
          <cell r="AC47">
            <v>0</v>
          </cell>
        </row>
        <row r="48">
          <cell r="AC48">
            <v>0</v>
          </cell>
        </row>
        <row r="49">
          <cell r="AC49">
            <v>0</v>
          </cell>
        </row>
        <row r="50">
          <cell r="AC50">
            <v>0</v>
          </cell>
        </row>
        <row r="53">
          <cell r="AC53">
            <v>0</v>
          </cell>
        </row>
        <row r="54">
          <cell r="AC54">
            <v>0</v>
          </cell>
        </row>
        <row r="58">
          <cell r="AC58">
            <v>0</v>
          </cell>
        </row>
        <row r="60">
          <cell r="AC60">
            <v>0</v>
          </cell>
        </row>
        <row r="61">
          <cell r="AC61">
            <v>0</v>
          </cell>
        </row>
        <row r="68">
          <cell r="AC68">
            <v>0</v>
          </cell>
        </row>
        <row r="71">
          <cell r="AC71">
            <v>0</v>
          </cell>
        </row>
        <row r="76">
          <cell r="AC76">
            <v>0</v>
          </cell>
        </row>
        <row r="77">
          <cell r="AC77">
            <v>0</v>
          </cell>
        </row>
        <row r="79">
          <cell r="AC79">
            <v>0</v>
          </cell>
        </row>
        <row r="80">
          <cell r="AC80">
            <v>0</v>
          </cell>
        </row>
        <row r="84">
          <cell r="AC84">
            <v>0</v>
          </cell>
        </row>
        <row r="85">
          <cell r="AC85">
            <v>0</v>
          </cell>
        </row>
        <row r="97">
          <cell r="AC97">
            <v>0</v>
          </cell>
        </row>
        <row r="98">
          <cell r="AC98">
            <v>0</v>
          </cell>
        </row>
        <row r="107">
          <cell r="AC107">
            <v>0</v>
          </cell>
        </row>
        <row r="109">
          <cell r="AC109">
            <v>0</v>
          </cell>
        </row>
        <row r="114">
          <cell r="AC114">
            <v>0</v>
          </cell>
        </row>
        <row r="115">
          <cell r="AC115">
            <v>0</v>
          </cell>
        </row>
        <row r="116">
          <cell r="AC116">
            <v>0</v>
          </cell>
        </row>
      </sheetData>
      <sheetData sheetId="11">
        <row r="19">
          <cell r="AC19">
            <v>0</v>
          </cell>
        </row>
        <row r="40">
          <cell r="AC40">
            <v>0</v>
          </cell>
        </row>
        <row r="41">
          <cell r="AC41">
            <v>0</v>
          </cell>
        </row>
        <row r="42">
          <cell r="AC42">
            <v>0</v>
          </cell>
        </row>
        <row r="43">
          <cell r="AC43">
            <v>0</v>
          </cell>
        </row>
        <row r="46">
          <cell r="AC46">
            <v>0</v>
          </cell>
        </row>
        <row r="52">
          <cell r="AC52">
            <v>0</v>
          </cell>
        </row>
        <row r="53">
          <cell r="AC53">
            <v>0</v>
          </cell>
        </row>
        <row r="58">
          <cell r="AC58">
            <v>0</v>
          </cell>
        </row>
        <row r="61">
          <cell r="AC61">
            <v>0</v>
          </cell>
        </row>
        <row r="63">
          <cell r="AC63">
            <v>0</v>
          </cell>
        </row>
        <row r="71">
          <cell r="AC71">
            <v>0</v>
          </cell>
        </row>
        <row r="96">
          <cell r="AC96">
            <v>0</v>
          </cell>
        </row>
      </sheetData>
      <sheetData sheetId="12">
        <row r="39">
          <cell r="AC39">
            <v>0</v>
          </cell>
        </row>
        <row r="41">
          <cell r="AC41">
            <v>0</v>
          </cell>
        </row>
        <row r="49">
          <cell r="AC49">
            <v>0</v>
          </cell>
        </row>
        <row r="60">
          <cell r="AC60">
            <v>0</v>
          </cell>
        </row>
      </sheetData>
      <sheetData sheetId="13">
        <row r="43">
          <cell r="AC43">
            <v>0</v>
          </cell>
        </row>
        <row r="48">
          <cell r="AC48">
            <v>0</v>
          </cell>
        </row>
      </sheetData>
      <sheetData sheetId="14">
        <row r="20">
          <cell r="AL20">
            <v>1500000</v>
          </cell>
        </row>
        <row r="21">
          <cell r="AL21">
            <v>0</v>
          </cell>
        </row>
        <row r="24">
          <cell r="AL24">
            <v>15000000</v>
          </cell>
        </row>
        <row r="28">
          <cell r="AL28">
            <v>10000000</v>
          </cell>
        </row>
      </sheetData>
      <sheetData sheetId="15">
        <row r="20">
          <cell r="X20">
            <v>2800000</v>
          </cell>
        </row>
        <row r="21">
          <cell r="X21">
            <v>3000000</v>
          </cell>
        </row>
        <row r="23">
          <cell r="X23">
            <v>190000000</v>
          </cell>
        </row>
      </sheetData>
      <sheetData sheetId="16">
        <row r="20">
          <cell r="AI20">
            <v>10000000</v>
          </cell>
        </row>
        <row r="21">
          <cell r="AI21">
            <v>0</v>
          </cell>
        </row>
        <row r="22">
          <cell r="AI22">
            <v>500000</v>
          </cell>
        </row>
        <row r="23">
          <cell r="AI23">
            <v>2000000</v>
          </cell>
        </row>
        <row r="26">
          <cell r="AI26">
            <v>25000000</v>
          </cell>
        </row>
        <row r="27">
          <cell r="U27">
            <v>41495379</v>
          </cell>
        </row>
        <row r="28">
          <cell r="AI28">
            <v>8437558</v>
          </cell>
        </row>
        <row r="29">
          <cell r="AI29">
            <v>0</v>
          </cell>
        </row>
      </sheetData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17333-A411-41AA-BD87-D1DF5C672F42}">
  <sheetPr>
    <tabColor theme="6" tint="-0.249977111117893"/>
  </sheetPr>
  <dimension ref="A46:E279"/>
  <sheetViews>
    <sheetView tabSelected="1" zoomScale="60" zoomScaleNormal="60" workbookViewId="0">
      <selection activeCell="B2" sqref="B2:B5"/>
    </sheetView>
  </sheetViews>
  <sheetFormatPr baseColWidth="10" defaultColWidth="8.88671875" defaultRowHeight="15" x14ac:dyDescent="0.25"/>
  <cols>
    <col min="1" max="1" width="89.44140625" style="6" customWidth="1"/>
    <col min="2" max="2" width="37.5546875" style="7" customWidth="1"/>
    <col min="3" max="3" width="27.33203125" style="2" hidden="1" customWidth="1"/>
    <col min="4" max="4" width="27" style="6" hidden="1" customWidth="1"/>
    <col min="5" max="5" width="27" style="2" hidden="1" customWidth="1"/>
    <col min="6" max="256" width="8.88671875" style="6"/>
    <col min="257" max="257" width="89.44140625" style="6" customWidth="1"/>
    <col min="258" max="258" width="37.5546875" style="6" customWidth="1"/>
    <col min="259" max="261" width="0" style="6" hidden="1" customWidth="1"/>
    <col min="262" max="512" width="8.88671875" style="6"/>
    <col min="513" max="513" width="89.44140625" style="6" customWidth="1"/>
    <col min="514" max="514" width="37.5546875" style="6" customWidth="1"/>
    <col min="515" max="517" width="0" style="6" hidden="1" customWidth="1"/>
    <col min="518" max="768" width="8.88671875" style="6"/>
    <col min="769" max="769" width="89.44140625" style="6" customWidth="1"/>
    <col min="770" max="770" width="37.5546875" style="6" customWidth="1"/>
    <col min="771" max="773" width="0" style="6" hidden="1" customWidth="1"/>
    <col min="774" max="1024" width="8.88671875" style="6"/>
    <col min="1025" max="1025" width="89.44140625" style="6" customWidth="1"/>
    <col min="1026" max="1026" width="37.5546875" style="6" customWidth="1"/>
    <col min="1027" max="1029" width="0" style="6" hidden="1" customWidth="1"/>
    <col min="1030" max="1280" width="8.88671875" style="6"/>
    <col min="1281" max="1281" width="89.44140625" style="6" customWidth="1"/>
    <col min="1282" max="1282" width="37.5546875" style="6" customWidth="1"/>
    <col min="1283" max="1285" width="0" style="6" hidden="1" customWidth="1"/>
    <col min="1286" max="1536" width="8.88671875" style="6"/>
    <col min="1537" max="1537" width="89.44140625" style="6" customWidth="1"/>
    <col min="1538" max="1538" width="37.5546875" style="6" customWidth="1"/>
    <col min="1539" max="1541" width="0" style="6" hidden="1" customWidth="1"/>
    <col min="1542" max="1792" width="8.88671875" style="6"/>
    <col min="1793" max="1793" width="89.44140625" style="6" customWidth="1"/>
    <col min="1794" max="1794" width="37.5546875" style="6" customWidth="1"/>
    <col min="1795" max="1797" width="0" style="6" hidden="1" customWidth="1"/>
    <col min="1798" max="2048" width="8.88671875" style="6"/>
    <col min="2049" max="2049" width="89.44140625" style="6" customWidth="1"/>
    <col min="2050" max="2050" width="37.5546875" style="6" customWidth="1"/>
    <col min="2051" max="2053" width="0" style="6" hidden="1" customWidth="1"/>
    <col min="2054" max="2304" width="8.88671875" style="6"/>
    <col min="2305" max="2305" width="89.44140625" style="6" customWidth="1"/>
    <col min="2306" max="2306" width="37.5546875" style="6" customWidth="1"/>
    <col min="2307" max="2309" width="0" style="6" hidden="1" customWidth="1"/>
    <col min="2310" max="2560" width="8.88671875" style="6"/>
    <col min="2561" max="2561" width="89.44140625" style="6" customWidth="1"/>
    <col min="2562" max="2562" width="37.5546875" style="6" customWidth="1"/>
    <col min="2563" max="2565" width="0" style="6" hidden="1" customWidth="1"/>
    <col min="2566" max="2816" width="8.88671875" style="6"/>
    <col min="2817" max="2817" width="89.44140625" style="6" customWidth="1"/>
    <col min="2818" max="2818" width="37.5546875" style="6" customWidth="1"/>
    <col min="2819" max="2821" width="0" style="6" hidden="1" customWidth="1"/>
    <col min="2822" max="3072" width="8.88671875" style="6"/>
    <col min="3073" max="3073" width="89.44140625" style="6" customWidth="1"/>
    <col min="3074" max="3074" width="37.5546875" style="6" customWidth="1"/>
    <col min="3075" max="3077" width="0" style="6" hidden="1" customWidth="1"/>
    <col min="3078" max="3328" width="8.88671875" style="6"/>
    <col min="3329" max="3329" width="89.44140625" style="6" customWidth="1"/>
    <col min="3330" max="3330" width="37.5546875" style="6" customWidth="1"/>
    <col min="3331" max="3333" width="0" style="6" hidden="1" customWidth="1"/>
    <col min="3334" max="3584" width="8.88671875" style="6"/>
    <col min="3585" max="3585" width="89.44140625" style="6" customWidth="1"/>
    <col min="3586" max="3586" width="37.5546875" style="6" customWidth="1"/>
    <col min="3587" max="3589" width="0" style="6" hidden="1" customWidth="1"/>
    <col min="3590" max="3840" width="8.88671875" style="6"/>
    <col min="3841" max="3841" width="89.44140625" style="6" customWidth="1"/>
    <col min="3842" max="3842" width="37.5546875" style="6" customWidth="1"/>
    <col min="3843" max="3845" width="0" style="6" hidden="1" customWidth="1"/>
    <col min="3846" max="4096" width="8.88671875" style="6"/>
    <col min="4097" max="4097" width="89.44140625" style="6" customWidth="1"/>
    <col min="4098" max="4098" width="37.5546875" style="6" customWidth="1"/>
    <col min="4099" max="4101" width="0" style="6" hidden="1" customWidth="1"/>
    <col min="4102" max="4352" width="8.88671875" style="6"/>
    <col min="4353" max="4353" width="89.44140625" style="6" customWidth="1"/>
    <col min="4354" max="4354" width="37.5546875" style="6" customWidth="1"/>
    <col min="4355" max="4357" width="0" style="6" hidden="1" customWidth="1"/>
    <col min="4358" max="4608" width="8.88671875" style="6"/>
    <col min="4609" max="4609" width="89.44140625" style="6" customWidth="1"/>
    <col min="4610" max="4610" width="37.5546875" style="6" customWidth="1"/>
    <col min="4611" max="4613" width="0" style="6" hidden="1" customWidth="1"/>
    <col min="4614" max="4864" width="8.88671875" style="6"/>
    <col min="4865" max="4865" width="89.44140625" style="6" customWidth="1"/>
    <col min="4866" max="4866" width="37.5546875" style="6" customWidth="1"/>
    <col min="4867" max="4869" width="0" style="6" hidden="1" customWidth="1"/>
    <col min="4870" max="5120" width="8.88671875" style="6"/>
    <col min="5121" max="5121" width="89.44140625" style="6" customWidth="1"/>
    <col min="5122" max="5122" width="37.5546875" style="6" customWidth="1"/>
    <col min="5123" max="5125" width="0" style="6" hidden="1" customWidth="1"/>
    <col min="5126" max="5376" width="8.88671875" style="6"/>
    <col min="5377" max="5377" width="89.44140625" style="6" customWidth="1"/>
    <col min="5378" max="5378" width="37.5546875" style="6" customWidth="1"/>
    <col min="5379" max="5381" width="0" style="6" hidden="1" customWidth="1"/>
    <col min="5382" max="5632" width="8.88671875" style="6"/>
    <col min="5633" max="5633" width="89.44140625" style="6" customWidth="1"/>
    <col min="5634" max="5634" width="37.5546875" style="6" customWidth="1"/>
    <col min="5635" max="5637" width="0" style="6" hidden="1" customWidth="1"/>
    <col min="5638" max="5888" width="8.88671875" style="6"/>
    <col min="5889" max="5889" width="89.44140625" style="6" customWidth="1"/>
    <col min="5890" max="5890" width="37.5546875" style="6" customWidth="1"/>
    <col min="5891" max="5893" width="0" style="6" hidden="1" customWidth="1"/>
    <col min="5894" max="6144" width="8.88671875" style="6"/>
    <col min="6145" max="6145" width="89.44140625" style="6" customWidth="1"/>
    <col min="6146" max="6146" width="37.5546875" style="6" customWidth="1"/>
    <col min="6147" max="6149" width="0" style="6" hidden="1" customWidth="1"/>
    <col min="6150" max="6400" width="8.88671875" style="6"/>
    <col min="6401" max="6401" width="89.44140625" style="6" customWidth="1"/>
    <col min="6402" max="6402" width="37.5546875" style="6" customWidth="1"/>
    <col min="6403" max="6405" width="0" style="6" hidden="1" customWidth="1"/>
    <col min="6406" max="6656" width="8.88671875" style="6"/>
    <col min="6657" max="6657" width="89.44140625" style="6" customWidth="1"/>
    <col min="6658" max="6658" width="37.5546875" style="6" customWidth="1"/>
    <col min="6659" max="6661" width="0" style="6" hidden="1" customWidth="1"/>
    <col min="6662" max="6912" width="8.88671875" style="6"/>
    <col min="6913" max="6913" width="89.44140625" style="6" customWidth="1"/>
    <col min="6914" max="6914" width="37.5546875" style="6" customWidth="1"/>
    <col min="6915" max="6917" width="0" style="6" hidden="1" customWidth="1"/>
    <col min="6918" max="7168" width="8.88671875" style="6"/>
    <col min="7169" max="7169" width="89.44140625" style="6" customWidth="1"/>
    <col min="7170" max="7170" width="37.5546875" style="6" customWidth="1"/>
    <col min="7171" max="7173" width="0" style="6" hidden="1" customWidth="1"/>
    <col min="7174" max="7424" width="8.88671875" style="6"/>
    <col min="7425" max="7425" width="89.44140625" style="6" customWidth="1"/>
    <col min="7426" max="7426" width="37.5546875" style="6" customWidth="1"/>
    <col min="7427" max="7429" width="0" style="6" hidden="1" customWidth="1"/>
    <col min="7430" max="7680" width="8.88671875" style="6"/>
    <col min="7681" max="7681" width="89.44140625" style="6" customWidth="1"/>
    <col min="7682" max="7682" width="37.5546875" style="6" customWidth="1"/>
    <col min="7683" max="7685" width="0" style="6" hidden="1" customWidth="1"/>
    <col min="7686" max="7936" width="8.88671875" style="6"/>
    <col min="7937" max="7937" width="89.44140625" style="6" customWidth="1"/>
    <col min="7938" max="7938" width="37.5546875" style="6" customWidth="1"/>
    <col min="7939" max="7941" width="0" style="6" hidden="1" customWidth="1"/>
    <col min="7942" max="8192" width="8.88671875" style="6"/>
    <col min="8193" max="8193" width="89.44140625" style="6" customWidth="1"/>
    <col min="8194" max="8194" width="37.5546875" style="6" customWidth="1"/>
    <col min="8195" max="8197" width="0" style="6" hidden="1" customWidth="1"/>
    <col min="8198" max="8448" width="8.88671875" style="6"/>
    <col min="8449" max="8449" width="89.44140625" style="6" customWidth="1"/>
    <col min="8450" max="8450" width="37.5546875" style="6" customWidth="1"/>
    <col min="8451" max="8453" width="0" style="6" hidden="1" customWidth="1"/>
    <col min="8454" max="8704" width="8.88671875" style="6"/>
    <col min="8705" max="8705" width="89.44140625" style="6" customWidth="1"/>
    <col min="8706" max="8706" width="37.5546875" style="6" customWidth="1"/>
    <col min="8707" max="8709" width="0" style="6" hidden="1" customWidth="1"/>
    <col min="8710" max="8960" width="8.88671875" style="6"/>
    <col min="8961" max="8961" width="89.44140625" style="6" customWidth="1"/>
    <col min="8962" max="8962" width="37.5546875" style="6" customWidth="1"/>
    <col min="8963" max="8965" width="0" style="6" hidden="1" customWidth="1"/>
    <col min="8966" max="9216" width="8.88671875" style="6"/>
    <col min="9217" max="9217" width="89.44140625" style="6" customWidth="1"/>
    <col min="9218" max="9218" width="37.5546875" style="6" customWidth="1"/>
    <col min="9219" max="9221" width="0" style="6" hidden="1" customWidth="1"/>
    <col min="9222" max="9472" width="8.88671875" style="6"/>
    <col min="9473" max="9473" width="89.44140625" style="6" customWidth="1"/>
    <col min="9474" max="9474" width="37.5546875" style="6" customWidth="1"/>
    <col min="9475" max="9477" width="0" style="6" hidden="1" customWidth="1"/>
    <col min="9478" max="9728" width="8.88671875" style="6"/>
    <col min="9729" max="9729" width="89.44140625" style="6" customWidth="1"/>
    <col min="9730" max="9730" width="37.5546875" style="6" customWidth="1"/>
    <col min="9731" max="9733" width="0" style="6" hidden="1" customWidth="1"/>
    <col min="9734" max="9984" width="8.88671875" style="6"/>
    <col min="9985" max="9985" width="89.44140625" style="6" customWidth="1"/>
    <col min="9986" max="9986" width="37.5546875" style="6" customWidth="1"/>
    <col min="9987" max="9989" width="0" style="6" hidden="1" customWidth="1"/>
    <col min="9990" max="10240" width="8.88671875" style="6"/>
    <col min="10241" max="10241" width="89.44140625" style="6" customWidth="1"/>
    <col min="10242" max="10242" width="37.5546875" style="6" customWidth="1"/>
    <col min="10243" max="10245" width="0" style="6" hidden="1" customWidth="1"/>
    <col min="10246" max="10496" width="8.88671875" style="6"/>
    <col min="10497" max="10497" width="89.44140625" style="6" customWidth="1"/>
    <col min="10498" max="10498" width="37.5546875" style="6" customWidth="1"/>
    <col min="10499" max="10501" width="0" style="6" hidden="1" customWidth="1"/>
    <col min="10502" max="10752" width="8.88671875" style="6"/>
    <col min="10753" max="10753" width="89.44140625" style="6" customWidth="1"/>
    <col min="10754" max="10754" width="37.5546875" style="6" customWidth="1"/>
    <col min="10755" max="10757" width="0" style="6" hidden="1" customWidth="1"/>
    <col min="10758" max="11008" width="8.88671875" style="6"/>
    <col min="11009" max="11009" width="89.44140625" style="6" customWidth="1"/>
    <col min="11010" max="11010" width="37.5546875" style="6" customWidth="1"/>
    <col min="11011" max="11013" width="0" style="6" hidden="1" customWidth="1"/>
    <col min="11014" max="11264" width="8.88671875" style="6"/>
    <col min="11265" max="11265" width="89.44140625" style="6" customWidth="1"/>
    <col min="11266" max="11266" width="37.5546875" style="6" customWidth="1"/>
    <col min="11267" max="11269" width="0" style="6" hidden="1" customWidth="1"/>
    <col min="11270" max="11520" width="8.88671875" style="6"/>
    <col min="11521" max="11521" width="89.44140625" style="6" customWidth="1"/>
    <col min="11522" max="11522" width="37.5546875" style="6" customWidth="1"/>
    <col min="11523" max="11525" width="0" style="6" hidden="1" customWidth="1"/>
    <col min="11526" max="11776" width="8.88671875" style="6"/>
    <col min="11777" max="11777" width="89.44140625" style="6" customWidth="1"/>
    <col min="11778" max="11778" width="37.5546875" style="6" customWidth="1"/>
    <col min="11779" max="11781" width="0" style="6" hidden="1" customWidth="1"/>
    <col min="11782" max="12032" width="8.88671875" style="6"/>
    <col min="12033" max="12033" width="89.44140625" style="6" customWidth="1"/>
    <col min="12034" max="12034" width="37.5546875" style="6" customWidth="1"/>
    <col min="12035" max="12037" width="0" style="6" hidden="1" customWidth="1"/>
    <col min="12038" max="12288" width="8.88671875" style="6"/>
    <col min="12289" max="12289" width="89.44140625" style="6" customWidth="1"/>
    <col min="12290" max="12290" width="37.5546875" style="6" customWidth="1"/>
    <col min="12291" max="12293" width="0" style="6" hidden="1" customWidth="1"/>
    <col min="12294" max="12544" width="8.88671875" style="6"/>
    <col min="12545" max="12545" width="89.44140625" style="6" customWidth="1"/>
    <col min="12546" max="12546" width="37.5546875" style="6" customWidth="1"/>
    <col min="12547" max="12549" width="0" style="6" hidden="1" customWidth="1"/>
    <col min="12550" max="12800" width="8.88671875" style="6"/>
    <col min="12801" max="12801" width="89.44140625" style="6" customWidth="1"/>
    <col min="12802" max="12802" width="37.5546875" style="6" customWidth="1"/>
    <col min="12803" max="12805" width="0" style="6" hidden="1" customWidth="1"/>
    <col min="12806" max="13056" width="8.88671875" style="6"/>
    <col min="13057" max="13057" width="89.44140625" style="6" customWidth="1"/>
    <col min="13058" max="13058" width="37.5546875" style="6" customWidth="1"/>
    <col min="13059" max="13061" width="0" style="6" hidden="1" customWidth="1"/>
    <col min="13062" max="13312" width="8.88671875" style="6"/>
    <col min="13313" max="13313" width="89.44140625" style="6" customWidth="1"/>
    <col min="13314" max="13314" width="37.5546875" style="6" customWidth="1"/>
    <col min="13315" max="13317" width="0" style="6" hidden="1" customWidth="1"/>
    <col min="13318" max="13568" width="8.88671875" style="6"/>
    <col min="13569" max="13569" width="89.44140625" style="6" customWidth="1"/>
    <col min="13570" max="13570" width="37.5546875" style="6" customWidth="1"/>
    <col min="13571" max="13573" width="0" style="6" hidden="1" customWidth="1"/>
    <col min="13574" max="13824" width="8.88671875" style="6"/>
    <col min="13825" max="13825" width="89.44140625" style="6" customWidth="1"/>
    <col min="13826" max="13826" width="37.5546875" style="6" customWidth="1"/>
    <col min="13827" max="13829" width="0" style="6" hidden="1" customWidth="1"/>
    <col min="13830" max="14080" width="8.88671875" style="6"/>
    <col min="14081" max="14081" width="89.44140625" style="6" customWidth="1"/>
    <col min="14082" max="14082" width="37.5546875" style="6" customWidth="1"/>
    <col min="14083" max="14085" width="0" style="6" hidden="1" customWidth="1"/>
    <col min="14086" max="14336" width="8.88671875" style="6"/>
    <col min="14337" max="14337" width="89.44140625" style="6" customWidth="1"/>
    <col min="14338" max="14338" width="37.5546875" style="6" customWidth="1"/>
    <col min="14339" max="14341" width="0" style="6" hidden="1" customWidth="1"/>
    <col min="14342" max="14592" width="8.88671875" style="6"/>
    <col min="14593" max="14593" width="89.44140625" style="6" customWidth="1"/>
    <col min="14594" max="14594" width="37.5546875" style="6" customWidth="1"/>
    <col min="14595" max="14597" width="0" style="6" hidden="1" customWidth="1"/>
    <col min="14598" max="14848" width="8.88671875" style="6"/>
    <col min="14849" max="14849" width="89.44140625" style="6" customWidth="1"/>
    <col min="14850" max="14850" width="37.5546875" style="6" customWidth="1"/>
    <col min="14851" max="14853" width="0" style="6" hidden="1" customWidth="1"/>
    <col min="14854" max="15104" width="8.88671875" style="6"/>
    <col min="15105" max="15105" width="89.44140625" style="6" customWidth="1"/>
    <col min="15106" max="15106" width="37.5546875" style="6" customWidth="1"/>
    <col min="15107" max="15109" width="0" style="6" hidden="1" customWidth="1"/>
    <col min="15110" max="15360" width="8.88671875" style="6"/>
    <col min="15361" max="15361" width="89.44140625" style="6" customWidth="1"/>
    <col min="15362" max="15362" width="37.5546875" style="6" customWidth="1"/>
    <col min="15363" max="15365" width="0" style="6" hidden="1" customWidth="1"/>
    <col min="15366" max="15616" width="8.88671875" style="6"/>
    <col min="15617" max="15617" width="89.44140625" style="6" customWidth="1"/>
    <col min="15618" max="15618" width="37.5546875" style="6" customWidth="1"/>
    <col min="15619" max="15621" width="0" style="6" hidden="1" customWidth="1"/>
    <col min="15622" max="15872" width="8.88671875" style="6"/>
    <col min="15873" max="15873" width="89.44140625" style="6" customWidth="1"/>
    <col min="15874" max="15874" width="37.5546875" style="6" customWidth="1"/>
    <col min="15875" max="15877" width="0" style="6" hidden="1" customWidth="1"/>
    <col min="15878" max="16128" width="8.88671875" style="6"/>
    <col min="16129" max="16129" width="89.44140625" style="6" customWidth="1"/>
    <col min="16130" max="16130" width="37.5546875" style="6" customWidth="1"/>
    <col min="16131" max="16133" width="0" style="6" hidden="1" customWidth="1"/>
    <col min="16134" max="16384" width="8.88671875" style="6"/>
  </cols>
  <sheetData>
    <row r="46" spans="1:2" ht="35.4" x14ac:dyDescent="0.6">
      <c r="A46" s="1" t="s">
        <v>0</v>
      </c>
      <c r="B46" s="1"/>
    </row>
    <row r="47" spans="1:2" ht="15.6" thickBot="1" x14ac:dyDescent="0.3">
      <c r="A47" s="3"/>
      <c r="B47" s="4"/>
    </row>
    <row r="62" spans="1:2" ht="35.4" x14ac:dyDescent="0.6">
      <c r="A62" s="1" t="s">
        <v>1</v>
      </c>
      <c r="B62" s="1"/>
    </row>
    <row r="67" spans="1:2" ht="35.4" x14ac:dyDescent="0.6">
      <c r="A67" s="1">
        <v>2021</v>
      </c>
      <c r="B67" s="1"/>
    </row>
    <row r="68" spans="1:2" ht="35.4" x14ac:dyDescent="0.6">
      <c r="A68" s="5"/>
      <c r="B68" s="5"/>
    </row>
    <row r="69" spans="1:2" ht="35.4" x14ac:dyDescent="0.6">
      <c r="A69" s="5"/>
      <c r="B69" s="5"/>
    </row>
    <row r="70" spans="1:2" ht="35.4" x14ac:dyDescent="0.6">
      <c r="A70" s="5"/>
      <c r="B70" s="5"/>
    </row>
    <row r="71" spans="1:2" ht="35.4" x14ac:dyDescent="0.6">
      <c r="A71" s="5"/>
      <c r="B71" s="5"/>
    </row>
    <row r="72" spans="1:2" ht="35.4" x14ac:dyDescent="0.6">
      <c r="A72" s="5"/>
      <c r="B72" s="5"/>
    </row>
    <row r="73" spans="1:2" ht="35.4" x14ac:dyDescent="0.6">
      <c r="A73" s="5"/>
      <c r="B73" s="5"/>
    </row>
    <row r="74" spans="1:2" ht="35.4" x14ac:dyDescent="0.6">
      <c r="A74" s="5"/>
      <c r="B74" s="5"/>
    </row>
    <row r="75" spans="1:2" ht="35.4" x14ac:dyDescent="0.6">
      <c r="A75" s="5"/>
      <c r="B75" s="5"/>
    </row>
    <row r="83" spans="1:5" ht="15.6" thickBot="1" x14ac:dyDescent="0.3"/>
    <row r="84" spans="1:5" ht="24.75" customHeight="1" x14ac:dyDescent="0.25">
      <c r="A84" s="8" t="s">
        <v>0</v>
      </c>
      <c r="B84" s="9"/>
      <c r="C84" s="10"/>
      <c r="D84" s="11"/>
    </row>
    <row r="85" spans="1:5" ht="19.5" customHeight="1" x14ac:dyDescent="0.3">
      <c r="A85" s="12" t="s">
        <v>2</v>
      </c>
      <c r="B85" s="13"/>
      <c r="C85" s="14"/>
      <c r="D85" s="15"/>
    </row>
    <row r="86" spans="1:5" ht="16.2" thickBot="1" x14ac:dyDescent="0.35">
      <c r="A86" s="16"/>
      <c r="B86" s="17"/>
      <c r="C86" s="18"/>
      <c r="D86" s="19"/>
    </row>
    <row r="87" spans="1:5" ht="25.5" customHeight="1" x14ac:dyDescent="0.25">
      <c r="A87" s="20" t="s">
        <v>3</v>
      </c>
      <c r="B87" s="21" t="s">
        <v>4</v>
      </c>
      <c r="C87" s="22" t="s">
        <v>5</v>
      </c>
      <c r="D87" s="23" t="s">
        <v>6</v>
      </c>
      <c r="E87" s="24" t="s">
        <v>7</v>
      </c>
    </row>
    <row r="88" spans="1:5" ht="27" customHeight="1" thickBot="1" x14ac:dyDescent="0.45">
      <c r="A88" s="25"/>
      <c r="B88" s="26">
        <v>2021</v>
      </c>
      <c r="C88" s="27"/>
      <c r="D88" s="28"/>
      <c r="E88" s="24"/>
    </row>
    <row r="89" spans="1:5" s="32" customFormat="1" ht="28.5" customHeight="1" thickBot="1" x14ac:dyDescent="0.3">
      <c r="A89" s="29" t="s">
        <v>8</v>
      </c>
      <c r="B89" s="30">
        <f>SUM(B91:B115)</f>
        <v>501629412</v>
      </c>
      <c r="C89" s="30">
        <f>SUM(C91:C115)</f>
        <v>494229412</v>
      </c>
      <c r="D89" s="30">
        <f>SUM(D91:D115)</f>
        <v>7400000</v>
      </c>
      <c r="E89" s="31"/>
    </row>
    <row r="90" spans="1:5" s="32" customFormat="1" ht="27.75" customHeight="1" x14ac:dyDescent="0.25">
      <c r="A90" s="33" t="s">
        <v>9</v>
      </c>
      <c r="B90" s="34"/>
      <c r="C90" s="35"/>
      <c r="D90" s="36"/>
      <c r="E90" s="31"/>
    </row>
    <row r="91" spans="1:5" s="32" customFormat="1" ht="27.75" customHeight="1" x14ac:dyDescent="0.25">
      <c r="A91" s="37" t="s">
        <v>10</v>
      </c>
      <c r="B91" s="38">
        <f>+'[1]8 Pto.-Gastos-1(Direc. y Coord.'!AC19+'[1]8 Pto.-Gastos-1(Gest. Adm.y F.)'!AC18+'[1]8 Pto.-Gastos-1 (Gest P.D.Ins.)'!AC19+'[1]8 Pto.-Gastos-1 (Ases.P.ytransp'!AC18+'[1]8 Pto.-Gastos-1(Prom. est.Ser.)'!AC18+'[1]8 Pto.-Gastos-1(Asist Soc. T)'!AC18+'[1]8 Pto.-Gastos-1(Acc. Form.N.Gob'!AC18+'[1]8 Pto.-Gastos-1(rellenos sanit)'!AC19</f>
        <v>148854412</v>
      </c>
      <c r="C91" s="39">
        <f>148854412</f>
        <v>148854412</v>
      </c>
      <c r="D91" s="40">
        <f>+B91-C91</f>
        <v>0</v>
      </c>
      <c r="E91" s="31">
        <v>8200000</v>
      </c>
    </row>
    <row r="92" spans="1:5" s="32" customFormat="1" ht="27.75" customHeight="1" x14ac:dyDescent="0.25">
      <c r="A92" s="41" t="s">
        <v>11</v>
      </c>
      <c r="B92" s="42"/>
      <c r="C92" s="39"/>
      <c r="D92" s="40">
        <f t="shared" ref="D92:D156" si="0">+B92-C92</f>
        <v>0</v>
      </c>
      <c r="E92" s="31"/>
    </row>
    <row r="93" spans="1:5" s="32" customFormat="1" ht="27.75" customHeight="1" x14ac:dyDescent="0.25">
      <c r="A93" s="37" t="s">
        <v>12</v>
      </c>
      <c r="B93" s="42">
        <f>+'[1]8 Pto.-Gastos-1(Direc. y Coord.'!AC20+'[1]8 Pto.-Gastos-1(Gest. Adm.y F.)'!AC19+'[1]8 Pto.-Gastos-1 (Gest P.D.Ins.)'!AC20+'[1]8 Pto.-Gastos-1 (Ases.P.ytransp'!AC20+'[1]8 Pto.-Gastos-1(Prom. est.Ser.)'!AC19+'[1]8 Pto.-Gastos-1(Asist Soc. T)'!AC19+'[1]8 Pto.-Gastos-1(Acc. Form.N.Gob'!AC19+'[1]8 Pto.-Gastos-1(rellenos sanit)'!AC20+'[1]8 Pto.-Gastos-1(camb. cult.)'!AC19</f>
        <v>35000000</v>
      </c>
      <c r="C93" s="39">
        <f>35000000</f>
        <v>35000000</v>
      </c>
      <c r="D93" s="40">
        <f t="shared" si="0"/>
        <v>0</v>
      </c>
      <c r="E93" s="31"/>
    </row>
    <row r="94" spans="1:5" s="32" customFormat="1" ht="27.75" customHeight="1" x14ac:dyDescent="0.25">
      <c r="A94" s="37" t="s">
        <v>13</v>
      </c>
      <c r="B94" s="38">
        <f>+'[1]8 Pto.-Gastos-1(Direc. y Coord.'!AC21+'[1]8 Pto.-Gastos-1 (Gest P.D.Ins.)'!AC21+'[1]8 Pto.-Gastos-1 (Ases.P.ytransp'!AC21+'[1]8 Pto.-Gastos-1(Prom. est.Ser.)'!AC20+'[1]8 Pto.-Gastos-1(Asist Soc. T)'!AC20+'[1]8 Pto.-Gastos-1(Acc. Form.N.Gob'!AC20+'[1]8 Pto.-Gastos-1(rellenos sanit)'!AC21</f>
        <v>187450000</v>
      </c>
      <c r="C94" s="39">
        <f>187450000</f>
        <v>187450000</v>
      </c>
      <c r="D94" s="40">
        <f t="shared" si="0"/>
        <v>0</v>
      </c>
      <c r="E94" s="31">
        <v>17450000</v>
      </c>
    </row>
    <row r="95" spans="1:5" s="32" customFormat="1" ht="27.75" customHeight="1" x14ac:dyDescent="0.25">
      <c r="A95" s="37" t="s">
        <v>14</v>
      </c>
      <c r="B95" s="42">
        <f>+'[1]8 Pto.-Gastos-1(Direc. y Coord.'!AC22</f>
        <v>15000000</v>
      </c>
      <c r="C95" s="39">
        <v>15000000</v>
      </c>
      <c r="D95" s="40">
        <f t="shared" si="0"/>
        <v>0</v>
      </c>
      <c r="E95" s="31"/>
    </row>
    <row r="96" spans="1:5" s="32" customFormat="1" ht="27.75" customHeight="1" x14ac:dyDescent="0.25">
      <c r="A96" s="37" t="s">
        <v>15</v>
      </c>
      <c r="B96" s="42">
        <f>+'[1]8 Pto.-Gastos-1(Direc. y Coord.'!AC23+'[1]8 Pto.-Gastos-1(Prom. est.Ser.)'!AC22+'[1]8 Pto.-Gastos-1(rellenos sanit)'!AC23</f>
        <v>20000000</v>
      </c>
      <c r="C96" s="39">
        <f>20000000</f>
        <v>20000000</v>
      </c>
      <c r="D96" s="40">
        <f t="shared" si="0"/>
        <v>0</v>
      </c>
      <c r="E96" s="31"/>
    </row>
    <row r="97" spans="1:5" s="46" customFormat="1" ht="27.75" customHeight="1" x14ac:dyDescent="0.25">
      <c r="A97" s="41" t="s">
        <v>16</v>
      </c>
      <c r="B97" s="43"/>
      <c r="C97" s="44"/>
      <c r="D97" s="40">
        <f t="shared" si="0"/>
        <v>0</v>
      </c>
      <c r="E97" s="45"/>
    </row>
    <row r="98" spans="1:5" s="32" customFormat="1" ht="27.75" customHeight="1" x14ac:dyDescent="0.25">
      <c r="A98" s="37" t="s">
        <v>17</v>
      </c>
      <c r="B98" s="38">
        <f>+'[1]8 Pto.-Gastos-1(Direc. y Coord.'!AC24+'[1]8 Pto.-Gastos-1 (Ases.P.ytransp'!AC23+'[1]8 Pto.-Gastos-1(Prom. est.Ser.)'!AC23+'[1]8 Pto.-Gastos-1(Asist Soc. T)'!AC23+'[1]8 Pto.-Gastos-1(Acc. Form.N.Gob'!AC23</f>
        <v>5000000</v>
      </c>
      <c r="C98" s="39">
        <v>3000000</v>
      </c>
      <c r="D98" s="40">
        <f t="shared" si="0"/>
        <v>2000000</v>
      </c>
      <c r="E98" s="31">
        <v>2000000</v>
      </c>
    </row>
    <row r="99" spans="1:5" s="32" customFormat="1" ht="27.75" customHeight="1" x14ac:dyDescent="0.25">
      <c r="A99" s="41" t="s">
        <v>18</v>
      </c>
      <c r="B99" s="42"/>
      <c r="C99" s="39"/>
      <c r="D99" s="40">
        <f t="shared" si="0"/>
        <v>0</v>
      </c>
      <c r="E99" s="31"/>
    </row>
    <row r="100" spans="1:5" s="32" customFormat="1" ht="27.75" customHeight="1" x14ac:dyDescent="0.25">
      <c r="A100" s="37" t="s">
        <v>19</v>
      </c>
      <c r="B100" s="42">
        <f>+'[1]8 Pto.-Gastos-1(Direc. y Coord.'!AC25+'[1]8 Pto.-Gastos-1(Prom. est.Ser.)'!AC24+'[1]8 Pto.-Gastos-1(Asist Soc. T)'!AC24</f>
        <v>500000</v>
      </c>
      <c r="C100" s="39">
        <v>500000</v>
      </c>
      <c r="D100" s="40">
        <f t="shared" si="0"/>
        <v>0</v>
      </c>
      <c r="E100" s="31"/>
    </row>
    <row r="101" spans="1:5" s="32" customFormat="1" ht="27.75" customHeight="1" x14ac:dyDescent="0.25">
      <c r="A101" s="37" t="s">
        <v>20</v>
      </c>
      <c r="B101" s="42">
        <f>+'[1]8 Pto.-Gastos-1(Direc. y Coord.'!AC26+'[1]8 Pto.-Gastos-1(Prom. est.Ser.)'!AC25+'[1]8 Pto.-Gastos-1(rellenos sanit)'!AC26</f>
        <v>20000000</v>
      </c>
      <c r="C101" s="39">
        <f>20000000</f>
        <v>20000000</v>
      </c>
      <c r="D101" s="40">
        <f t="shared" si="0"/>
        <v>0</v>
      </c>
      <c r="E101" s="31"/>
    </row>
    <row r="102" spans="1:5" s="32" customFormat="1" ht="27.75" customHeight="1" x14ac:dyDescent="0.25">
      <c r="A102" s="37" t="s">
        <v>21</v>
      </c>
      <c r="B102" s="42">
        <f>+'[1]8 Pto.-Gastos-1(Direc. y Coord.'!AC27</f>
        <v>5000000</v>
      </c>
      <c r="C102" s="39">
        <v>5000000</v>
      </c>
      <c r="D102" s="40">
        <f t="shared" si="0"/>
        <v>0</v>
      </c>
      <c r="E102" s="31"/>
    </row>
    <row r="103" spans="1:5" s="32" customFormat="1" ht="27.75" customHeight="1" x14ac:dyDescent="0.25">
      <c r="A103" s="47" t="s">
        <v>22</v>
      </c>
      <c r="B103" s="42">
        <f>+'[1]8 Pto.-Gastos-1(Direc. y Coord.'!AC28</f>
        <v>500000</v>
      </c>
      <c r="C103" s="39">
        <v>500000</v>
      </c>
      <c r="D103" s="40">
        <f t="shared" si="0"/>
        <v>0</v>
      </c>
      <c r="E103" s="31"/>
    </row>
    <row r="104" spans="1:5" s="32" customFormat="1" ht="27.75" customHeight="1" x14ac:dyDescent="0.25">
      <c r="A104" s="37" t="s">
        <v>23</v>
      </c>
      <c r="B104" s="38">
        <f>+'[1]8 Pto.-Gastos-1(Direc. y Coord.'!AC29+'[1]8 Pto.-Gastos-1(Prom. est.Ser.)'!AC27+'[1]8 Pto.-Gastos-1(Asist Soc. T)'!AC27+'[1]8 Pto.-Gastos-1(Acc. Form.N.Gob'!AC27+'[1]8 Pto.-Gastos-1(Gest. Adm.y F.)'!AC20</f>
        <v>6000000</v>
      </c>
      <c r="C104" s="39">
        <f>600000</f>
        <v>600000</v>
      </c>
      <c r="D104" s="40">
        <f t="shared" si="0"/>
        <v>5400000</v>
      </c>
      <c r="E104" s="31">
        <v>5400000</v>
      </c>
    </row>
    <row r="105" spans="1:5" s="32" customFormat="1" ht="27.75" customHeight="1" x14ac:dyDescent="0.25">
      <c r="A105" s="48" t="s">
        <v>24</v>
      </c>
      <c r="B105" s="42"/>
      <c r="C105" s="39"/>
      <c r="D105" s="40">
        <f t="shared" si="0"/>
        <v>0</v>
      </c>
      <c r="E105" s="31"/>
    </row>
    <row r="106" spans="1:5" s="32" customFormat="1" ht="27.75" customHeight="1" x14ac:dyDescent="0.25">
      <c r="A106" s="49" t="s">
        <v>25</v>
      </c>
      <c r="B106" s="42">
        <f>+'[1]8 Pto.-Gastos-1(Direc. y Coord.'!AC30+'[1]8 Pto.-Gastos-1(Gest. Adm.y F.)'!AC21+'[1]8 Pto.-Gastos-1 (Gest P.D.Ins.)'!AC22+'[1]8 Pto.-Gastos-1 (Ases.P.ytransp'!AC25+'[1]8 Pto.-Gastos-1(Prom. est.Ser.)'!AC28+'[1]8 Pto.-Gastos-1(Asist Soc. T)'!AC28+'[1]8 Pto.-Gastos-1(Acc. Form.N.Gob'!AC28+'[1]8 Pto.-Gastos-1(rellenos sanit)'!AC30</f>
        <v>25125000</v>
      </c>
      <c r="C106" s="39">
        <v>25125000</v>
      </c>
      <c r="D106" s="40">
        <f t="shared" si="0"/>
        <v>0</v>
      </c>
      <c r="E106" s="31"/>
    </row>
    <row r="107" spans="1:5" s="32" customFormat="1" ht="27.75" customHeight="1" x14ac:dyDescent="0.25">
      <c r="A107" s="48" t="s">
        <v>26</v>
      </c>
      <c r="B107" s="42"/>
      <c r="C107" s="39"/>
      <c r="D107" s="40">
        <f t="shared" si="0"/>
        <v>0</v>
      </c>
      <c r="E107" s="31"/>
    </row>
    <row r="108" spans="1:5" s="32" customFormat="1" ht="27.75" customHeight="1" x14ac:dyDescent="0.25">
      <c r="A108" s="49" t="s">
        <v>27</v>
      </c>
      <c r="B108" s="42">
        <f>+'[1]8 Pto.-Gastos-1(Direc. y Coord.'!AC31+'[1]8 Pto.-Gastos-1(Gest. Adm.y F.)'!AC22+'[1]8 Pto.-Gastos-1 (Ases.P.ytransp'!AC27+'[1]8 Pto.-Gastos-1(Prom. est.Ser.)'!AC29+'[1]8 Pto.-Gastos-1(Asist Soc. T)'!AC29+'[1]8 Pto.-Gastos-1(Acc. Form.N.Gob'!AC29</f>
        <v>1000000</v>
      </c>
      <c r="C108" s="39">
        <v>1000000</v>
      </c>
      <c r="D108" s="40">
        <f t="shared" si="0"/>
        <v>0</v>
      </c>
      <c r="E108" s="31"/>
    </row>
    <row r="109" spans="1:5" s="32" customFormat="1" ht="27.75" customHeight="1" x14ac:dyDescent="0.25">
      <c r="A109" s="48" t="s">
        <v>28</v>
      </c>
      <c r="B109" s="42"/>
      <c r="C109" s="39"/>
      <c r="D109" s="40">
        <f t="shared" si="0"/>
        <v>0</v>
      </c>
      <c r="E109" s="31"/>
    </row>
    <row r="110" spans="1:5" s="32" customFormat="1" ht="27.75" customHeight="1" x14ac:dyDescent="0.25">
      <c r="A110" s="49" t="s">
        <v>29</v>
      </c>
      <c r="B110" s="42">
        <f>+'[1]8 Pto.-Gastos-1(Gest. Adm.y F.)'!AC23</f>
        <v>200000</v>
      </c>
      <c r="C110" s="39">
        <v>200000</v>
      </c>
      <c r="D110" s="40">
        <f t="shared" si="0"/>
        <v>0</v>
      </c>
      <c r="E110" s="31"/>
    </row>
    <row r="111" spans="1:5" s="32" customFormat="1" ht="27.75" customHeight="1" x14ac:dyDescent="0.25">
      <c r="A111" s="49" t="s">
        <v>30</v>
      </c>
      <c r="B111" s="42">
        <f>+'[1]8 Pto.-Gastos-1(Gest. Adm.y F.)'!AC24</f>
        <v>6000000</v>
      </c>
      <c r="C111" s="39">
        <v>6000000</v>
      </c>
      <c r="D111" s="40">
        <f t="shared" si="0"/>
        <v>0</v>
      </c>
      <c r="E111" s="31"/>
    </row>
    <row r="112" spans="1:5" s="32" customFormat="1" ht="27.75" customHeight="1" x14ac:dyDescent="0.25">
      <c r="A112" s="48" t="s">
        <v>31</v>
      </c>
      <c r="B112" s="42"/>
      <c r="C112" s="39"/>
      <c r="D112" s="40">
        <f t="shared" si="0"/>
        <v>0</v>
      </c>
      <c r="E112" s="31"/>
    </row>
    <row r="113" spans="1:5" s="32" customFormat="1" ht="27.75" customHeight="1" x14ac:dyDescent="0.25">
      <c r="A113" s="49" t="s">
        <v>32</v>
      </c>
      <c r="B113" s="42">
        <f>+'[1]8 Pto.-Gastos-1(Gest. Adm.y F.)'!AC25+'[1]8 Pto.-Gastos-1 (Gest P.D.Ins.)'!AC23+'[1]8 Pto.-Gastos-1 (Ases.P.ytransp'!AC29+'[1]8 Pto.-Gastos-1(Prom. est.Ser.)'!AC31+'[1]8 Pto.-Gastos-1(Asist Soc. T)'!AC31+'[1]8 Pto.-Gastos-1(rellenos sanit)'!AC32</f>
        <v>11500000</v>
      </c>
      <c r="C113" s="39">
        <f>11500000</f>
        <v>11500000</v>
      </c>
      <c r="D113" s="40">
        <f t="shared" si="0"/>
        <v>0</v>
      </c>
      <c r="E113" s="31"/>
    </row>
    <row r="114" spans="1:5" s="32" customFormat="1" ht="27.75" customHeight="1" x14ac:dyDescent="0.25">
      <c r="A114" s="49" t="s">
        <v>33</v>
      </c>
      <c r="B114" s="42">
        <f>+'[1]8 Pto.-Gastos-1(Gest. Adm.y F.)'!AC26+'[1]8 Pto.-Gastos-1 (Gest P.D.Ins.)'!AC24+'[1]8 Pto.-Gastos-1 (Ases.P.ytransp'!AC30+'[1]8 Pto.-Gastos-1(Prom. est.Ser.)'!AC32+'[1]8 Pto.-Gastos-1(Asist Soc. T)'!AC32+'[1]8 Pto.-Gastos-1(rellenos sanit)'!AC33</f>
        <v>11000000</v>
      </c>
      <c r="C114" s="39">
        <f>11000000</f>
        <v>11000000</v>
      </c>
      <c r="D114" s="40">
        <f t="shared" si="0"/>
        <v>0</v>
      </c>
      <c r="E114" s="31"/>
    </row>
    <row r="115" spans="1:5" s="32" customFormat="1" ht="27" customHeight="1" thickBot="1" x14ac:dyDescent="0.3">
      <c r="A115" s="50" t="s">
        <v>34</v>
      </c>
      <c r="B115" s="51">
        <f>+'[1]8 Pto.-Gastos-1(Gest. Adm.y F.)'!AC27+'[1]8 Pto.-Gastos-1 (Gest P.D.Ins.)'!AC25+'[1]8 Pto.-Gastos-1 (Ases.P.ytransp'!AC31+'[1]8 Pto.-Gastos-1(Prom. est.Ser.)'!AC33+'[1]8 Pto.-Gastos-1(Asist Soc. T)'!AC33+'[1]8 Pto.-Gastos-1(Acc. Form.N.Gob'!AC33+'[1]8 Pto.-Gastos-1(rellenos sanit)'!AC34</f>
        <v>3500000</v>
      </c>
      <c r="C115" s="52">
        <f>3500000</f>
        <v>3500000</v>
      </c>
      <c r="D115" s="53">
        <f t="shared" si="0"/>
        <v>0</v>
      </c>
      <c r="E115" s="31"/>
    </row>
    <row r="116" spans="1:5" s="32" customFormat="1" ht="12" customHeight="1" thickBot="1" x14ac:dyDescent="0.3">
      <c r="A116" s="54"/>
      <c r="B116" s="55"/>
      <c r="C116" s="56"/>
      <c r="D116" s="57"/>
      <c r="E116" s="31"/>
    </row>
    <row r="117" spans="1:5" s="63" customFormat="1" ht="30.75" customHeight="1" thickBot="1" x14ac:dyDescent="0.3">
      <c r="A117" s="58" t="s">
        <v>35</v>
      </c>
      <c r="B117" s="59">
        <f>SUM(B119:B163)</f>
        <v>67233000</v>
      </c>
      <c r="C117" s="60">
        <f>SUM(C119:C163)</f>
        <v>64233000</v>
      </c>
      <c r="D117" s="61">
        <f>SUM(D119:D163)</f>
        <v>3000000</v>
      </c>
      <c r="E117" s="62"/>
    </row>
    <row r="118" spans="1:5" s="32" customFormat="1" ht="25.5" customHeight="1" x14ac:dyDescent="0.25">
      <c r="A118" s="33" t="s">
        <v>36</v>
      </c>
      <c r="B118" s="34"/>
      <c r="C118" s="39"/>
      <c r="D118" s="40">
        <f t="shared" si="0"/>
        <v>0</v>
      </c>
      <c r="E118" s="31"/>
    </row>
    <row r="119" spans="1:5" s="32" customFormat="1" ht="25.5" customHeight="1" x14ac:dyDescent="0.25">
      <c r="A119" s="37" t="s">
        <v>37</v>
      </c>
      <c r="B119" s="42">
        <f>+'[1]8 Pto.-Gastos-1(Direc. y Coord.'!AC36+'[1]8 Pto.-Gastos-1(Gest. Adm.y F.)'!AC32+'[1]8 Pto.-Gastos-1 (Ases.P.ytransp'!AC36+'[1]8 Pto.-Gastos-1(Asist Soc. T)'!AC38</f>
        <v>2500000</v>
      </c>
      <c r="C119" s="39">
        <v>2500000</v>
      </c>
      <c r="D119" s="40">
        <f t="shared" si="0"/>
        <v>0</v>
      </c>
      <c r="E119" s="31"/>
    </row>
    <row r="120" spans="1:5" s="32" customFormat="1" ht="31.5" customHeight="1" x14ac:dyDescent="0.25">
      <c r="A120" s="37" t="s">
        <v>38</v>
      </c>
      <c r="B120" s="42">
        <f>+'[1]8 Pto.-Gastos-1(Direc. y Coord.'!AC37+'[1]8 Pto.-Gastos-1(Gest. Adm.y F.)'!AC33+'[1]8 Pto.-Gastos-1 (Ases.P.ytransp'!AC37+'[1]8 Pto.-Gastos-1(Prom. est.Ser.)'!AC38+'[1]8 Pto.-Gastos-1(Asist Soc. T)'!AC39+'[1]8 Pto.-Gastos-1(Acc. Form.N.Gob'!AC38</f>
        <v>3500000</v>
      </c>
      <c r="C120" s="39">
        <v>3500000</v>
      </c>
      <c r="D120" s="40">
        <f t="shared" si="0"/>
        <v>0</v>
      </c>
      <c r="E120" s="31"/>
    </row>
    <row r="121" spans="1:5" s="32" customFormat="1" ht="0.75" hidden="1" customHeight="1" x14ac:dyDescent="0.25">
      <c r="A121" s="37" t="s">
        <v>39</v>
      </c>
      <c r="B121" s="42">
        <f>+'[1]8 Pto.-Gastos-1(Gest. Adm.y F.)'!AC34</f>
        <v>0</v>
      </c>
      <c r="C121" s="39"/>
      <c r="D121" s="40">
        <f t="shared" si="0"/>
        <v>0</v>
      </c>
      <c r="E121" s="31"/>
    </row>
    <row r="122" spans="1:5" s="32" customFormat="1" ht="32.25" customHeight="1" x14ac:dyDescent="0.25">
      <c r="A122" s="37" t="s">
        <v>40</v>
      </c>
      <c r="B122" s="42">
        <f>+'[1]8 Pto.-Gastos-1(Gest. Adm.y F.)'!AC35</f>
        <v>6000000</v>
      </c>
      <c r="C122" s="39">
        <v>6000000</v>
      </c>
      <c r="D122" s="40">
        <f t="shared" si="0"/>
        <v>0</v>
      </c>
      <c r="E122" s="31"/>
    </row>
    <row r="123" spans="1:5" s="32" customFormat="1" ht="32.25" customHeight="1" x14ac:dyDescent="0.25">
      <c r="A123" s="37" t="s">
        <v>41</v>
      </c>
      <c r="B123" s="42">
        <f>+'[1]8 Pto.-Gastos-1(Gest. Adm.y F.)'!AC36</f>
        <v>150000</v>
      </c>
      <c r="C123" s="39">
        <v>150000</v>
      </c>
      <c r="D123" s="40">
        <f t="shared" si="0"/>
        <v>0</v>
      </c>
      <c r="E123" s="31"/>
    </row>
    <row r="124" spans="1:5" s="32" customFormat="1" ht="32.25" customHeight="1" x14ac:dyDescent="0.25">
      <c r="A124" s="37" t="s">
        <v>42</v>
      </c>
      <c r="B124" s="42">
        <f>+'[1]8 Pto.-Gastos-1(Direc. y Coord.'!AC39</f>
        <v>80000</v>
      </c>
      <c r="C124" s="39">
        <v>80000</v>
      </c>
      <c r="D124" s="40">
        <f t="shared" si="0"/>
        <v>0</v>
      </c>
      <c r="E124" s="31"/>
    </row>
    <row r="125" spans="1:5" s="32" customFormat="1" ht="32.25" customHeight="1" x14ac:dyDescent="0.25">
      <c r="A125" s="41" t="s">
        <v>43</v>
      </c>
      <c r="B125" s="42"/>
      <c r="C125" s="39"/>
      <c r="D125" s="40">
        <f t="shared" si="0"/>
        <v>0</v>
      </c>
      <c r="E125" s="31"/>
    </row>
    <row r="126" spans="1:5" s="32" customFormat="1" ht="32.25" customHeight="1" x14ac:dyDescent="0.25">
      <c r="A126" s="37" t="s">
        <v>44</v>
      </c>
      <c r="B126" s="42">
        <f>+'[1]8 Pto.-Gastos-1(Gest. Adm.y F.)'!AC37+'[1]8 Pto.-Gastos-1 (Gest P.D.Ins.)'!AC30+'[1]8 Pto.-Gastos-1 (Ases.P.ytransp'!AC39+'[1]8 Pto.-Gastos-1(Prom. est.Ser.)'!AC40+'[1]8 Pto.-Gastos-1(Asist Soc. T)'!AC41+'[1]8 Pto.-Gastos-1(Acc. Form.N.Gob'!AC40+'[1]8 Pto.-Gastos-1(rellenos sanit)'!AC43+'[1]8 Pto.-Gastos-1(cap.gob.locale)'!AC39</f>
        <v>2500000</v>
      </c>
      <c r="C126" s="39">
        <f>2500000</f>
        <v>2500000</v>
      </c>
      <c r="D126" s="40">
        <f t="shared" si="0"/>
        <v>0</v>
      </c>
      <c r="E126" s="31"/>
    </row>
    <row r="127" spans="1:5" s="32" customFormat="1" ht="32.25" customHeight="1" x14ac:dyDescent="0.25">
      <c r="A127" s="37" t="s">
        <v>45</v>
      </c>
      <c r="B127" s="42">
        <f>+'[1]8 Pto.-Gastos-1(Direc. y Coord.'!AC40+'[1]8 Pto.-Gastos-1(Gest. Adm.y F.)'!AC38+'[1]8 Pto.-Gastos-1 (Ases.P.ytransp'!AC40+'[1]8 Pto.-Gastos-1(Prom. est.Ser.)'!AC41+'[1]8 Pto.-Gastos-1(Asist Soc. T)'!AC42+'[1]8 Pto.-Gastos-1(Acc. Form.N.Gob'!AC41+'[1]8 Pto.-Gastos-1(rellenos sanit)'!AC44+'[1]8 Pto.-Gastos-1(camb. cult.)'!AC40</f>
        <v>5003000</v>
      </c>
      <c r="C127" s="39">
        <f>5003000</f>
        <v>5003000</v>
      </c>
      <c r="D127" s="40">
        <f t="shared" si="0"/>
        <v>0</v>
      </c>
      <c r="E127" s="31"/>
    </row>
    <row r="128" spans="1:5" s="32" customFormat="1" ht="32.25" customHeight="1" x14ac:dyDescent="0.25">
      <c r="A128" s="41" t="s">
        <v>46</v>
      </c>
      <c r="B128" s="42"/>
      <c r="C128" s="39"/>
      <c r="D128" s="40">
        <f t="shared" si="0"/>
        <v>0</v>
      </c>
      <c r="E128" s="31"/>
    </row>
    <row r="129" spans="1:5" s="32" customFormat="1" ht="32.25" customHeight="1" x14ac:dyDescent="0.25">
      <c r="A129" s="37" t="s">
        <v>47</v>
      </c>
      <c r="B129" s="42">
        <f>+'[1]8 Pto.-Gastos-1(Gest. Adm.y F.)'!AC39+'[1]8 Pto.-Gastos-1 (Gest P.D.Ins.)'!AC32+'[1]8 Pto.-Gastos-1 (Ases.P.ytransp'!AC42+'[1]8 Pto.-Gastos-1(Prom. est.Ser.)'!AC42+'[1]8 Pto.-Gastos-1(Asist Soc. T)'!AC43+'[1]8 Pto.-Gastos-1(Acc. Form.N.Gob'!AC42+'[1]8 Pto.-Gastos-1(rellenos sanit)'!AC45+'[1]8 Pto.-Gastos-1(cap.gob.locale)'!AC41+'[1]8 Pto.-Gastos-1(camb. cult.)'!AC41</f>
        <v>300000</v>
      </c>
      <c r="C129" s="39">
        <f>300000</f>
        <v>300000</v>
      </c>
      <c r="D129" s="40">
        <f t="shared" si="0"/>
        <v>0</v>
      </c>
      <c r="E129" s="31"/>
    </row>
    <row r="130" spans="1:5" s="32" customFormat="1" ht="32.25" customHeight="1" x14ac:dyDescent="0.25">
      <c r="A130" s="37" t="s">
        <v>48</v>
      </c>
      <c r="B130" s="42">
        <f>+'[1]8 Pto.-Gastos-1(Gest. Adm.y F.)'!AC40+'[1]8 Pto.-Gastos-1 (Gest P.D.Ins.)'!AC33+'[1]8 Pto.-Gastos-1 (Ases.P.ytransp'!AC43+'[1]8 Pto.-Gastos-1(Prom. est.Ser.)'!AC43+'[1]8 Pto.-Gastos-1(Asist Soc. T)'!AC44+'[1]8 Pto.-Gastos-1(Acc. Form.N.Gob'!AC43</f>
        <v>500000</v>
      </c>
      <c r="C130" s="39">
        <v>500000</v>
      </c>
      <c r="D130" s="40">
        <f t="shared" si="0"/>
        <v>0</v>
      </c>
      <c r="E130" s="31"/>
    </row>
    <row r="131" spans="1:5" s="32" customFormat="1" ht="32.25" customHeight="1" x14ac:dyDescent="0.25">
      <c r="A131" s="41" t="s">
        <v>49</v>
      </c>
      <c r="B131" s="42"/>
      <c r="C131" s="39"/>
      <c r="D131" s="40">
        <f t="shared" si="0"/>
        <v>0</v>
      </c>
      <c r="E131" s="31"/>
    </row>
    <row r="132" spans="1:5" s="32" customFormat="1" ht="32.25" customHeight="1" x14ac:dyDescent="0.25">
      <c r="A132" s="37" t="s">
        <v>50</v>
      </c>
      <c r="B132" s="42">
        <f>+'[1]8 Pto.-Gastos-1(Direc. y Coord.'!AC41+'[1]8 Pto.-Gastos-1 (Ases.P.ytransp'!AC45+'[1]8 Pto.-Gastos-1(Prom. est.Ser.)'!AC44+'[1]8 Pto.-Gastos-1(Asist Soc. T)'!AC45+'[1]8 Pto.-Gastos-1(Acc. Form.N.Gob'!AC44+'[1]8 Pto.-Gastos-1(rellenos sanit)'!AC46+'[1]8 Pto.-Gastos-1(camb. cult.)'!AC42</f>
        <v>500000</v>
      </c>
      <c r="C132" s="39">
        <v>500000</v>
      </c>
      <c r="D132" s="40">
        <f t="shared" si="0"/>
        <v>0</v>
      </c>
      <c r="E132" s="31"/>
    </row>
    <row r="133" spans="1:5" s="32" customFormat="1" ht="0.75" customHeight="1" x14ac:dyDescent="0.25">
      <c r="A133" s="37" t="s">
        <v>51</v>
      </c>
      <c r="B133" s="42">
        <f>+'[1]8 Pto.-Gastos-1(Prom. est.Ser.)'!AC45+'[1]8 Pto.-Gastos-1(Asist Soc. T)'!AC46+'[1]8 Pto.-Gastos-1(Acc. Form.N.Gob'!AC45</f>
        <v>0</v>
      </c>
      <c r="C133" s="39"/>
      <c r="D133" s="40">
        <f t="shared" si="0"/>
        <v>0</v>
      </c>
      <c r="E133" s="31"/>
    </row>
    <row r="134" spans="1:5" s="32" customFormat="1" ht="32.25" hidden="1" customHeight="1" x14ac:dyDescent="0.25">
      <c r="A134" s="37" t="s">
        <v>52</v>
      </c>
      <c r="B134" s="42">
        <f>+'[1]8 Pto.-Gastos-1(rellenos sanit)'!AC47+'[1]8 Pto.-Gastos-1(camb. cult.)'!AC43</f>
        <v>0</v>
      </c>
      <c r="C134" s="39">
        <v>0</v>
      </c>
      <c r="D134" s="40">
        <f t="shared" si="0"/>
        <v>0</v>
      </c>
      <c r="E134" s="31"/>
    </row>
    <row r="135" spans="1:5" s="32" customFormat="1" ht="32.25" customHeight="1" x14ac:dyDescent="0.25">
      <c r="A135" s="41" t="s">
        <v>53</v>
      </c>
      <c r="B135" s="42"/>
      <c r="C135" s="39"/>
      <c r="D135" s="40">
        <f t="shared" si="0"/>
        <v>0</v>
      </c>
      <c r="E135" s="31"/>
    </row>
    <row r="136" spans="1:5" s="32" customFormat="1" ht="32.25" customHeight="1" x14ac:dyDescent="0.25">
      <c r="A136" s="37" t="s">
        <v>54</v>
      </c>
      <c r="B136" s="42">
        <f>+'[1]8 Pto.-Gastos-1(Gest. Adm.y F.)'!AC41+'[1]8 Pto.-Gastos-1 (Gest P.D.Ins.)'!AC35+'[1]8 Pto.-Gastos-1 (Ases.P.ytransp'!AC47</f>
        <v>100000</v>
      </c>
      <c r="C136" s="39">
        <v>100000</v>
      </c>
      <c r="D136" s="40">
        <f t="shared" si="0"/>
        <v>0</v>
      </c>
      <c r="E136" s="31"/>
    </row>
    <row r="137" spans="1:5" s="32" customFormat="1" ht="28.5" customHeight="1" x14ac:dyDescent="0.25">
      <c r="A137" s="41" t="s">
        <v>55</v>
      </c>
      <c r="B137" s="42"/>
      <c r="C137" s="39"/>
      <c r="D137" s="40">
        <f t="shared" si="0"/>
        <v>0</v>
      </c>
      <c r="E137" s="31"/>
    </row>
    <row r="138" spans="1:5" s="32" customFormat="1" ht="32.25" hidden="1" customHeight="1" x14ac:dyDescent="0.25">
      <c r="A138" s="37" t="s">
        <v>56</v>
      </c>
      <c r="B138" s="42">
        <f>+'[1]8 Pto.-Gastos-1(Prom. est.Ser.)'!AC46+'[1]8 Pto.-Gastos-1(Asist Soc. T)'!AC47+'[1]8 Pto.-Gastos-1(Acc. Form.N.Gob'!AC46</f>
        <v>0</v>
      </c>
      <c r="C138" s="39"/>
      <c r="D138" s="40">
        <f t="shared" si="0"/>
        <v>0</v>
      </c>
      <c r="E138" s="31"/>
    </row>
    <row r="139" spans="1:5" s="32" customFormat="1" ht="32.25" customHeight="1" x14ac:dyDescent="0.25">
      <c r="A139" s="37" t="s">
        <v>57</v>
      </c>
      <c r="B139" s="42">
        <f>+'[1]8 Pto.-Gastos-1(Direc. y Coord.'!AC42+'[1]8 Pto.-Gastos-1(Gest. Adm.y F.)'!AC42+'[1]8 Pto.-Gastos-1 (Ases.P.ytransp'!AC48+'[1]8 Pto.-Gastos-1(Prom. est.Ser.)'!AC47+'[1]8 Pto.-Gastos-1(Asist Soc. T)'!AC48+'[1]8 Pto.-Gastos-1(Acc. Form.N.Gob'!AC47+'[1]8 Pto.-Gastos-1(rellenos sanit)'!AC48</f>
        <v>1000000</v>
      </c>
      <c r="C139" s="39">
        <f>1000000</f>
        <v>1000000</v>
      </c>
      <c r="D139" s="40">
        <f t="shared" si="0"/>
        <v>0</v>
      </c>
      <c r="E139" s="31"/>
    </row>
    <row r="140" spans="1:5" s="32" customFormat="1" ht="32.25" customHeight="1" x14ac:dyDescent="0.25">
      <c r="A140" s="37" t="s">
        <v>58</v>
      </c>
      <c r="B140" s="42">
        <f>+'[1]8 Pto.-Gastos-1(Gest. Adm.y F.)'!AC43+'[1]8 Pto.-Gastos-1(Prom. est.Ser.)'!AC48+'[1]8 Pto.-Gastos-1(Asist Soc. T)'!AC49+'[1]8 Pto.-Gastos-1(Acc. Form.N.Gob'!AC48</f>
        <v>7100000</v>
      </c>
      <c r="C140" s="39">
        <v>7100000</v>
      </c>
      <c r="D140" s="40">
        <f t="shared" si="0"/>
        <v>0</v>
      </c>
      <c r="E140" s="31"/>
    </row>
    <row r="141" spans="1:5" s="32" customFormat="1" ht="21" customHeight="1" x14ac:dyDescent="0.25">
      <c r="A141" s="41" t="s">
        <v>59</v>
      </c>
      <c r="B141" s="42"/>
      <c r="C141" s="39"/>
      <c r="D141" s="40">
        <f t="shared" si="0"/>
        <v>0</v>
      </c>
      <c r="E141" s="31"/>
    </row>
    <row r="142" spans="1:5" s="32" customFormat="1" ht="32.25" hidden="1" customHeight="1" x14ac:dyDescent="0.25">
      <c r="A142" s="37" t="s">
        <v>60</v>
      </c>
      <c r="B142" s="42">
        <f>+'[1]8 Pto.-Gastos-1(rellenos sanit)'!AC49+'[1]8 Pto.-Gastos-1(Gest. Adm.y F.)'!AC44</f>
        <v>0</v>
      </c>
      <c r="C142" s="39">
        <v>0</v>
      </c>
      <c r="D142" s="40">
        <f>+B142-C142</f>
        <v>0</v>
      </c>
      <c r="E142" s="31"/>
    </row>
    <row r="143" spans="1:5" s="32" customFormat="1" ht="32.25" customHeight="1" x14ac:dyDescent="0.25">
      <c r="A143" s="37" t="s">
        <v>61</v>
      </c>
      <c r="B143" s="42">
        <f>+'[1]8 Pto.-Gastos-1(Gest. Adm.y F.)'!AC45</f>
        <v>1000000</v>
      </c>
      <c r="C143" s="39">
        <v>1000000</v>
      </c>
      <c r="D143" s="40">
        <f t="shared" si="0"/>
        <v>0</v>
      </c>
      <c r="E143" s="31"/>
    </row>
    <row r="144" spans="1:5" s="32" customFormat="1" ht="32.25" customHeight="1" x14ac:dyDescent="0.25">
      <c r="A144" s="37" t="s">
        <v>62</v>
      </c>
      <c r="B144" s="42">
        <f>+'[1]8 Pto.-Gastos-1(Gest. Adm.y F.)'!AC46+'[1]8 Pto.-Gastos-1 (Gest P.D.Ins.)'!AC37+'[1]8 Pto.-Gastos-1 (Ases.P.ytransp'!AC50</f>
        <v>1000000</v>
      </c>
      <c r="C144" s="39">
        <v>1000000</v>
      </c>
      <c r="D144" s="40">
        <f t="shared" si="0"/>
        <v>0</v>
      </c>
      <c r="E144" s="31"/>
    </row>
    <row r="145" spans="1:5" s="32" customFormat="1" ht="22.5" customHeight="1" x14ac:dyDescent="0.25">
      <c r="A145" s="41" t="s">
        <v>63</v>
      </c>
      <c r="B145" s="42"/>
      <c r="C145" s="39"/>
      <c r="D145" s="40">
        <f t="shared" si="0"/>
        <v>0</v>
      </c>
      <c r="E145" s="31"/>
    </row>
    <row r="146" spans="1:5" s="32" customFormat="1" ht="32.25" customHeight="1" x14ac:dyDescent="0.25">
      <c r="A146" s="37" t="s">
        <v>64</v>
      </c>
      <c r="B146" s="42">
        <f>+'[1]8 Pto.-Gastos-1(Gest. Adm.y F.)'!AC47+'[1]8 Pto.-Gastos-1 (Ases.P.ytransp'!AC52+'[1]8 Pto.-Gastos-1(Asist Soc. T)'!AC50+'[1]8 Pto.-Gastos-1(rellenos sanit)'!AC115</f>
        <v>4000000</v>
      </c>
      <c r="C146" s="39">
        <v>4000000</v>
      </c>
      <c r="D146" s="40">
        <f t="shared" si="0"/>
        <v>0</v>
      </c>
      <c r="E146" s="31"/>
    </row>
    <row r="147" spans="1:5" s="32" customFormat="1" ht="32.25" customHeight="1" x14ac:dyDescent="0.25">
      <c r="A147" s="47" t="s">
        <v>65</v>
      </c>
      <c r="B147" s="42">
        <f>+'[1]8 Pto.-Gastos-1 (Ases.P.ytransp'!AC53</f>
        <v>200000</v>
      </c>
      <c r="C147" s="39">
        <v>200000</v>
      </c>
      <c r="D147" s="40">
        <f t="shared" si="0"/>
        <v>0</v>
      </c>
      <c r="E147" s="31"/>
    </row>
    <row r="148" spans="1:5" s="32" customFormat="1" ht="32.25" customHeight="1" x14ac:dyDescent="0.25">
      <c r="A148" s="37" t="s">
        <v>55</v>
      </c>
      <c r="B148" s="42">
        <f>+'[1]8 Pto.-Gastos-1(Gest. Adm.y F.)'!AC48+'[1]8 Pto.-Gastos-1 (Gest P.D.Ins.)'!AC39+'[1]8 Pto.-Gastos-1 (Ases.P.ytransp'!AC54+'[1]8 Pto.-Gastos-1(Asist Soc. T)'!AC51</f>
        <v>4500000</v>
      </c>
      <c r="C148" s="39">
        <v>1500000</v>
      </c>
      <c r="D148" s="40">
        <f t="shared" si="0"/>
        <v>3000000</v>
      </c>
      <c r="E148" s="31"/>
    </row>
    <row r="149" spans="1:5" s="32" customFormat="1" ht="32.25" customHeight="1" x14ac:dyDescent="0.25">
      <c r="A149" s="37" t="s">
        <v>66</v>
      </c>
      <c r="B149" s="42">
        <f>+'[1]8 Pto.-Gastos-1(Gest. Adm.y F.)'!AC49+'[1]8 Pto.-Gastos-1 (Gest P.D.Ins.)'!AC40+'[1]8 Pto.-Gastos-1(rellenos sanit)'!AC50</f>
        <v>500000</v>
      </c>
      <c r="C149" s="39">
        <f>500000</f>
        <v>500000</v>
      </c>
      <c r="D149" s="40">
        <f t="shared" si="0"/>
        <v>0</v>
      </c>
      <c r="E149" s="31"/>
    </row>
    <row r="150" spans="1:5" s="32" customFormat="1" ht="32.25" customHeight="1" x14ac:dyDescent="0.25">
      <c r="A150" s="41" t="s">
        <v>67</v>
      </c>
      <c r="B150" s="42"/>
      <c r="C150" s="39" t="s">
        <v>68</v>
      </c>
      <c r="D150" s="40"/>
      <c r="E150" s="31"/>
    </row>
    <row r="151" spans="1:5" s="32" customFormat="1" ht="32.25" customHeight="1" x14ac:dyDescent="0.25">
      <c r="A151" s="37" t="s">
        <v>69</v>
      </c>
      <c r="B151" s="42">
        <f>+'[1]8 Pto.-Gastos-1(Direc. y Coord.'!AC43+'[1]8 Pto.-Gastos-1(Prom. est.Ser.)'!AC49+'[1]8 Pto.-Gastos-1(Asist Soc. T)'!AC52+'[1]8 Pto.-Gastos-1(Acc. Form.N.Gob'!AC49+'[1]8 Pto.-Gastos-1(rellenos sanit)'!AC53</f>
        <v>2500000</v>
      </c>
      <c r="C151" s="39">
        <f>2500000</f>
        <v>2500000</v>
      </c>
      <c r="D151" s="40">
        <f t="shared" si="0"/>
        <v>0</v>
      </c>
      <c r="E151" s="31"/>
    </row>
    <row r="152" spans="1:5" s="32" customFormat="1" ht="32.25" customHeight="1" x14ac:dyDescent="0.25">
      <c r="A152" s="41" t="s">
        <v>70</v>
      </c>
      <c r="B152" s="42"/>
      <c r="C152" s="39"/>
      <c r="D152" s="40">
        <f t="shared" si="0"/>
        <v>0</v>
      </c>
      <c r="E152" s="31"/>
    </row>
    <row r="153" spans="1:5" s="32" customFormat="1" ht="32.25" customHeight="1" x14ac:dyDescent="0.25">
      <c r="A153" s="37" t="s">
        <v>71</v>
      </c>
      <c r="B153" s="42">
        <f>+'[1]8 Pto.-Gastos-1(Direc. y Coord.'!AC44+'[1]8 Pto.-Gastos-1(Prom. est.Ser.)'!AC50+'[1]8 Pto.-Gastos-1(rellenos sanit)'!AC54+'[1]8 Pto.-Gastos-1(camb. cult.)'!AC46+'[1]8 Pto.-Gastos-1(imp. indust.)'!AC43</f>
        <v>5000000</v>
      </c>
      <c r="C153" s="39">
        <f>5000000</f>
        <v>5000000</v>
      </c>
      <c r="D153" s="40">
        <f t="shared" si="0"/>
        <v>0</v>
      </c>
      <c r="E153" s="31"/>
    </row>
    <row r="154" spans="1:5" s="32" customFormat="1" ht="24" customHeight="1" x14ac:dyDescent="0.25">
      <c r="A154" s="37" t="s">
        <v>72</v>
      </c>
      <c r="B154" s="42">
        <f>+'[1]8 Pto.-Gastos-1(Direc. y Coord.'!AC45+'[1]8 Pto.-Gastos-1(Prom. est.Ser.)'!AC51</f>
        <v>8000000</v>
      </c>
      <c r="C154" s="39">
        <v>8000000</v>
      </c>
      <c r="D154" s="40">
        <f t="shared" si="0"/>
        <v>0</v>
      </c>
      <c r="E154" s="31"/>
    </row>
    <row r="155" spans="1:5" s="32" customFormat="1" ht="32.25" hidden="1" customHeight="1" x14ac:dyDescent="0.25">
      <c r="A155" s="37" t="s">
        <v>73</v>
      </c>
      <c r="B155" s="42">
        <f>+'[1]8 Pto.-Gastos-1(Direc. y Coord.'!X46</f>
        <v>0</v>
      </c>
      <c r="C155" s="39"/>
      <c r="D155" s="40">
        <f t="shared" si="0"/>
        <v>0</v>
      </c>
      <c r="E155" s="31"/>
    </row>
    <row r="156" spans="1:5" s="32" customFormat="1" ht="32.25" hidden="1" customHeight="1" x14ac:dyDescent="0.25">
      <c r="A156" s="37" t="s">
        <v>74</v>
      </c>
      <c r="B156" s="42">
        <f>+'[1]8 Pto.-Gastos-1(Direc. y Coord.'!X47</f>
        <v>0</v>
      </c>
      <c r="C156" s="39"/>
      <c r="D156" s="40">
        <f t="shared" si="0"/>
        <v>0</v>
      </c>
      <c r="E156" s="31"/>
    </row>
    <row r="157" spans="1:5" s="32" customFormat="1" ht="32.25" customHeight="1" x14ac:dyDescent="0.25">
      <c r="A157" s="48" t="s">
        <v>75</v>
      </c>
      <c r="B157" s="42"/>
      <c r="C157" s="39"/>
      <c r="D157" s="40">
        <f t="shared" ref="D157:D223" si="1">+B157-C157</f>
        <v>0</v>
      </c>
      <c r="E157" s="31"/>
    </row>
    <row r="158" spans="1:5" s="32" customFormat="1" ht="32.25" customHeight="1" x14ac:dyDescent="0.25">
      <c r="A158" s="37" t="s">
        <v>76</v>
      </c>
      <c r="B158" s="42">
        <f>+'[1]8 Pto.-Gastos-1(Gest. Adm.y F.)'!AC50</f>
        <v>300000</v>
      </c>
      <c r="C158" s="39">
        <v>300000</v>
      </c>
      <c r="D158" s="40">
        <f t="shared" si="1"/>
        <v>0</v>
      </c>
      <c r="E158" s="31"/>
    </row>
    <row r="159" spans="1:5" s="32" customFormat="1" ht="32.25" customHeight="1" x14ac:dyDescent="0.25">
      <c r="A159" s="37" t="s">
        <v>77</v>
      </c>
      <c r="B159" s="42">
        <f>+'[1]8 Pto.-Gastos-1 (Ases.P.ytransp'!AC56+'[1]8 Pto.-Gastos-1(Acc. Form.N.Gob'!AC54+'[1]8 Pto.-Gastos-1(rellenos sanit)'!AC58+'[1]8 Pto.-Gastos-1(cap.gob.locale)'!AC49</f>
        <v>3500000</v>
      </c>
      <c r="C159" s="39">
        <v>3500000</v>
      </c>
      <c r="D159" s="40">
        <f t="shared" si="1"/>
        <v>0</v>
      </c>
      <c r="E159" s="31"/>
    </row>
    <row r="160" spans="1:5" s="32" customFormat="1" ht="32.25" customHeight="1" x14ac:dyDescent="0.25">
      <c r="A160" s="37" t="s">
        <v>78</v>
      </c>
      <c r="B160" s="42">
        <f>+'[1]8 Pto.-Gastos-1(Direc. y Coord.'!AC48+'[1]8 Pto.-Gastos-1(Prom. est.Ser.)'!AC54+'[1]8 Pto.-Gastos-1(Asist Soc. T)'!AC57</f>
        <v>3000000</v>
      </c>
      <c r="C160" s="39">
        <f>3000000</f>
        <v>3000000</v>
      </c>
      <c r="D160" s="40">
        <f t="shared" si="1"/>
        <v>0</v>
      </c>
      <c r="E160" s="31"/>
    </row>
    <row r="161" spans="1:5" s="65" customFormat="1" ht="32.25" customHeight="1" x14ac:dyDescent="0.25">
      <c r="A161" s="37" t="s">
        <v>79</v>
      </c>
      <c r="B161" s="42">
        <f>+'[1]8 Pto.-Gastos-1(Direc. y Coord.'!AC49+'[1]8 Pto.-Gastos-1 (Ases.P.ytransp'!AC57+'[1]8 Pto.-Gastos-1(Prom. est.Ser.)'!AC55+'[1]8 Pto.-Gastos-1(Asist Soc. T)'!AC58+'[1]8 Pto.-Gastos-1(Acc. Form.N.Gob'!AC55+'[1]8 Pto.-Gastos-1(rellenos sanit)'!AC60+'[1]8 Pto.-Gastos-1(camb. cult.)'!AC52+'[1]8 Pto.-Gastos-1(imp. indust.)'!AC48</f>
        <v>3300000</v>
      </c>
      <c r="C161" s="39">
        <f>3300000</f>
        <v>3300000</v>
      </c>
      <c r="D161" s="40">
        <f t="shared" si="1"/>
        <v>0</v>
      </c>
      <c r="E161" s="64"/>
    </row>
    <row r="162" spans="1:5" s="32" customFormat="1" ht="32.25" customHeight="1" x14ac:dyDescent="0.25">
      <c r="A162" s="37" t="s">
        <v>80</v>
      </c>
      <c r="B162" s="42">
        <f>+'[1]8 Pto.-Gastos-1(Gest. Adm.y F.)'!AC52</f>
        <v>200000</v>
      </c>
      <c r="C162" s="39">
        <v>200000</v>
      </c>
      <c r="D162" s="40">
        <f t="shared" si="1"/>
        <v>0</v>
      </c>
      <c r="E162" s="31"/>
    </row>
    <row r="163" spans="1:5" s="32" customFormat="1" ht="32.25" customHeight="1" thickBot="1" x14ac:dyDescent="0.3">
      <c r="A163" s="66" t="s">
        <v>81</v>
      </c>
      <c r="B163" s="51">
        <f>+'[1]8 Pto.-Gastos-1(Direc. y Coord.'!AC50+'[1]8 Pto.-Gastos-1 (Ases.P.ytransp'!AC59+'[1]8 Pto.-Gastos-1(Prom. est.Ser.)'!AC56+'[1]8 Pto.-Gastos-1(Asist Soc. T)'!AC59+'[1]8 Pto.-Gastos-1(Acc. Form.N.Gob'!AC56+'[1]8 Pto.-Gastos-1(rellenos sanit)'!AC61+'[1]8 Pto.-Gastos-1(camb. cult.)'!AC53</f>
        <v>1000000</v>
      </c>
      <c r="C163" s="52">
        <v>1000000</v>
      </c>
      <c r="D163" s="53">
        <f t="shared" si="1"/>
        <v>0</v>
      </c>
      <c r="E163" s="31"/>
    </row>
    <row r="164" spans="1:5" s="32" customFormat="1" ht="12" customHeight="1" thickBot="1" x14ac:dyDescent="0.3">
      <c r="A164" s="67"/>
      <c r="B164" s="55"/>
      <c r="C164" s="56"/>
      <c r="D164" s="57"/>
      <c r="E164" s="31"/>
    </row>
    <row r="165" spans="1:5" s="63" customFormat="1" ht="32.25" customHeight="1" thickBot="1" x14ac:dyDescent="0.3">
      <c r="A165" s="58" t="s">
        <v>82</v>
      </c>
      <c r="B165" s="68">
        <f>SUM(B166:B198)</f>
        <v>42088505</v>
      </c>
      <c r="C165" s="69">
        <f>SUM(C166:C198)</f>
        <v>151238505</v>
      </c>
      <c r="D165" s="30">
        <f>SUM(D166:D198)</f>
        <v>-121150000</v>
      </c>
      <c r="E165" s="62"/>
    </row>
    <row r="166" spans="1:5" s="32" customFormat="1" ht="32.25" customHeight="1" x14ac:dyDescent="0.25">
      <c r="A166" s="70" t="s">
        <v>83</v>
      </c>
      <c r="B166" s="34">
        <f>+'[1]8 Pto.-Gastos-1(Direc. y Coord.'!AC55+'[1]8 Pto.-Gastos-1(Gest. Adm.y F.)'!AC56+'[1]8 Pto.-Gastos-1 (Gest P.D.Ins.)'!AC45+'[1]8 Pto.-Gastos-1 (Ases.P.ytransp'!AC63+'[1]8 Pto.-Gastos-1(Prom. est.Ser.)'!AC61+'[1]8 Pto.-Gastos-1(Asist Soc. T)'!AC64+'[1]8 Pto.-Gastos-1(Acc. Form.N.Gob'!AC61+'[1]8 Pto.-Gastos-1(rellenos sanit)'!AC68+'[1]8 Pto.-Gastos-1(camb. cult.)'!AC58</f>
        <v>1500000</v>
      </c>
      <c r="C166" s="39">
        <f>1500000</f>
        <v>1500000</v>
      </c>
      <c r="D166" s="40">
        <f t="shared" si="1"/>
        <v>0</v>
      </c>
      <c r="E166" s="31"/>
    </row>
    <row r="167" spans="1:5" s="32" customFormat="1" ht="32.25" customHeight="1" x14ac:dyDescent="0.25">
      <c r="A167" s="41" t="s">
        <v>84</v>
      </c>
      <c r="B167" s="42"/>
      <c r="C167" s="39"/>
      <c r="D167" s="40">
        <f t="shared" si="1"/>
        <v>0</v>
      </c>
      <c r="E167" s="31"/>
    </row>
    <row r="168" spans="1:5" s="32" customFormat="1" ht="32.25" customHeight="1" x14ac:dyDescent="0.25">
      <c r="A168" s="37" t="s">
        <v>85</v>
      </c>
      <c r="B168" s="42">
        <f>+'[1]8 Pto.-Gastos-1(Direc. y Coord.'!AC56+'[1]8 Pto.-Gastos-1(Prom. est.Ser.)'!AC62+'[1]8 Pto.-Gastos-1(Asist Soc. T)'!AC65+'[1]8 Pto.-Gastos-1(Acc. Form.N.Gob'!AC62</f>
        <v>200000</v>
      </c>
      <c r="C168" s="39">
        <v>200000</v>
      </c>
      <c r="D168" s="40">
        <f t="shared" si="1"/>
        <v>0</v>
      </c>
      <c r="E168" s="31"/>
    </row>
    <row r="169" spans="1:5" s="32" customFormat="1" ht="32.25" customHeight="1" x14ac:dyDescent="0.25">
      <c r="A169" s="37" t="s">
        <v>86</v>
      </c>
      <c r="B169" s="42">
        <f>+'[1]8 Pto.-Gastos-1(Direc. y Coord.'!AC57+'[1]8 Pto.-Gastos-1(Gest. Adm.y F.)'!AC59+'[1]8 Pto.-Gastos-1 (Gest P.D.Ins.)'!AC48+'[1]8 Pto.-Gastos-1(Prom. est.Ser.)'!AC63+'[1]8 Pto.-Gastos-1(Asist Soc. T)'!AC66+'[1]8 Pto.-Gastos-1(Acc. Form.N.Gob'!AC63</f>
        <v>3000000</v>
      </c>
      <c r="C169" s="39">
        <v>3000000</v>
      </c>
      <c r="D169" s="40">
        <f t="shared" si="1"/>
        <v>0</v>
      </c>
      <c r="E169" s="31"/>
    </row>
    <row r="170" spans="1:5" s="32" customFormat="1" ht="32.25" hidden="1" customHeight="1" x14ac:dyDescent="0.25">
      <c r="A170" s="37" t="s">
        <v>87</v>
      </c>
      <c r="B170" s="42">
        <f>+'[1]8 Pto.-Gastos-1(Direc. y Coord.'!AC58+'[1]8 Pto.-Gastos-1(Prom. est.Ser.)'!AC64+'[1]8 Pto.-Gastos-1(Asist Soc. T)'!AC67+'[1]8 Pto.-Gastos-1(Acc. Form.N.Gob'!AC64+'[1]8 Pto.-Gastos-1(rellenos sanit)'!AC71+'[1]8 Pto.-Gastos-1(rellenos sanit)'!AC71+'[1]8 Pto.-Gastos-1(camb. cult.)'!AC61+'[1]8 Pto.-Gastos-1(cap.gob.locale)'!AC60</f>
        <v>0</v>
      </c>
      <c r="C170" s="39">
        <v>0</v>
      </c>
      <c r="D170" s="40">
        <f t="shared" si="1"/>
        <v>0</v>
      </c>
      <c r="E170" s="31"/>
    </row>
    <row r="171" spans="1:5" s="32" customFormat="1" ht="32.25" customHeight="1" x14ac:dyDescent="0.25">
      <c r="A171" s="41" t="s">
        <v>88</v>
      </c>
      <c r="B171" s="42"/>
      <c r="C171" s="39"/>
      <c r="D171" s="40">
        <f t="shared" si="1"/>
        <v>0</v>
      </c>
      <c r="E171" s="31"/>
    </row>
    <row r="172" spans="1:5" s="32" customFormat="1" ht="32.25" customHeight="1" x14ac:dyDescent="0.25">
      <c r="A172" s="37" t="s">
        <v>89</v>
      </c>
      <c r="B172" s="42">
        <f>+'[1]8 Pto.-Gastos-1(Direc. y Coord.'!AC59+'[1]8 Pto.-Gastos-1(Gest. Adm.y F.)'!AC60+'[1]8 Pto.-Gastos-1 (Gest P.D.Ins.)'!AC49+'[1]8 Pto.-Gastos-1(Prom. est.Ser.)'!AC65+'[1]8 Pto.-Gastos-1(Asist Soc. T)'!AC68+'[1]8 Pto.-Gastos-1(Acc. Form.N.Gob'!AC65</f>
        <v>625000</v>
      </c>
      <c r="C172" s="39">
        <v>625000</v>
      </c>
      <c r="D172" s="40">
        <f t="shared" si="1"/>
        <v>0</v>
      </c>
      <c r="E172" s="31"/>
    </row>
    <row r="173" spans="1:5" s="32" customFormat="1" ht="32.25" customHeight="1" x14ac:dyDescent="0.25">
      <c r="A173" s="37" t="s">
        <v>90</v>
      </c>
      <c r="B173" s="42">
        <f>+'[1]8 Pto.-Gastos-1(Gest. Adm.y F.)'!AC57+'[1]8 Pto.-Gastos-1 (Gest P.D.Ins.)'!AC46</f>
        <v>20000</v>
      </c>
      <c r="C173" s="39">
        <v>20000</v>
      </c>
      <c r="D173" s="40">
        <f t="shared" si="1"/>
        <v>0</v>
      </c>
      <c r="E173" s="31"/>
    </row>
    <row r="174" spans="1:5" s="32" customFormat="1" ht="32.25" customHeight="1" x14ac:dyDescent="0.25">
      <c r="A174" s="37" t="s">
        <v>91</v>
      </c>
      <c r="B174" s="42">
        <f>+'[1]8 Pto.-Gastos-1(Gest. Adm.y F.)'!AC58+'[1]8 Pto.-Gastos-1 (Gest P.D.Ins.)'!AC47</f>
        <v>150000</v>
      </c>
      <c r="C174" s="39">
        <v>150000</v>
      </c>
      <c r="D174" s="40">
        <f t="shared" si="1"/>
        <v>0</v>
      </c>
      <c r="E174" s="31"/>
    </row>
    <row r="175" spans="1:5" s="32" customFormat="1" ht="32.25" customHeight="1" x14ac:dyDescent="0.25">
      <c r="A175" s="37" t="s">
        <v>92</v>
      </c>
      <c r="B175" s="42">
        <f>+'[1]8 Pto.-Gastos-1(Direc. y Coord.'!AC60+'[1]8 Pto.-Gastos-1(Gest. Adm.y F.)'!AC61+'[1]8 Pto.-Gastos-1 (Gest P.D.Ins.)'!AC50</f>
        <v>250000</v>
      </c>
      <c r="C175" s="39">
        <v>250000</v>
      </c>
      <c r="D175" s="40">
        <f t="shared" si="1"/>
        <v>0</v>
      </c>
      <c r="E175" s="31"/>
    </row>
    <row r="176" spans="1:5" s="32" customFormat="1" ht="32.25" customHeight="1" x14ac:dyDescent="0.25">
      <c r="A176" s="37" t="s">
        <v>93</v>
      </c>
      <c r="B176" s="42">
        <f>+'[1]8 Pto.-Gastos-1(Direc. y Coord.'!AC60+'[1]8 Pto.-Gastos-1(Gest. Adm.y F.)'!AC58+'[1]8 Pto.-Gastos-1 (Gest P.D.Ins.)'!AC50+'[1]8 Pto.-Gastos-1(Prom. est.Ser.)'!AC66+'[1]8 Pto.-Gastos-1(Asist Soc. T)'!AC69+'[1]8 Pto.-Gastos-1(Acc. Form.N.Gob'!AC66</f>
        <v>250000</v>
      </c>
      <c r="C176" s="39">
        <v>250000</v>
      </c>
      <c r="D176" s="40">
        <f t="shared" si="1"/>
        <v>0</v>
      </c>
      <c r="E176" s="31"/>
    </row>
    <row r="177" spans="1:5" s="32" customFormat="1" ht="32.25" customHeight="1" x14ac:dyDescent="0.25">
      <c r="A177" s="41" t="s">
        <v>94</v>
      </c>
      <c r="B177" s="42"/>
      <c r="C177" s="39"/>
      <c r="D177" s="40">
        <f t="shared" si="1"/>
        <v>0</v>
      </c>
      <c r="E177" s="31"/>
    </row>
    <row r="178" spans="1:5" s="32" customFormat="1" ht="32.25" customHeight="1" x14ac:dyDescent="0.25">
      <c r="A178" s="37" t="s">
        <v>95</v>
      </c>
      <c r="B178" s="38">
        <f>+'[1]8 Pto.-Gastos-1(Gest. Adm.y F.)'!AC63+'[1]8 Pto.-Gastos-1 (Gest P.D.Ins.)'!AC52</f>
        <v>3650000</v>
      </c>
      <c r="C178" s="39">
        <f>150000</f>
        <v>150000</v>
      </c>
      <c r="D178" s="40">
        <f t="shared" si="1"/>
        <v>3500000</v>
      </c>
      <c r="E178" s="31">
        <v>3500000</v>
      </c>
    </row>
    <row r="179" spans="1:5" s="32" customFormat="1" ht="32.25" customHeight="1" x14ac:dyDescent="0.3">
      <c r="A179" s="71" t="s">
        <v>96</v>
      </c>
      <c r="B179" s="42">
        <f>+'[1]8 Pto.-Gastos-1(Gest. Adm.y F.)'!AC64+'[1]8 Pto.-Gastos-1 (Gest P.D.Ins.)'!AC53+'[1]8 Pto.-Gastos-1(Prom. est.Ser.)'!AC68+'[1]8 Pto.-Gastos-1(Asist Soc. T)'!AC71+'[1]8 Pto.-Gastos-1(Acc. Form.N.Gob'!AC68+'[1]8 Pto.-Gastos-1(rellenos sanit)'!AC76+'[1]8 Pto.-Gastos-1(camb. cult.)'!AC63</f>
        <v>1670404</v>
      </c>
      <c r="C179" s="39">
        <f>1670404</f>
        <v>1670404</v>
      </c>
      <c r="D179" s="40">
        <f t="shared" si="1"/>
        <v>0</v>
      </c>
      <c r="E179" s="31"/>
    </row>
    <row r="180" spans="1:5" s="32" customFormat="1" ht="32.25" customHeight="1" x14ac:dyDescent="0.3">
      <c r="A180" s="71" t="s">
        <v>97</v>
      </c>
      <c r="B180" s="42">
        <f>+'[1]8 Pto.-Gastos-1(Gest. Adm.y F.)'!AC67+'[1]8 Pto.-Gastos-1 (Gest P.D.Ins.)'!AC56+'[1]8 Pto.-Gastos-1(Prom. est.Ser.)'!AC69+'[1]8 Pto.-Gastos-1(Acc. Form.N.Gob'!AC69</f>
        <v>3500000</v>
      </c>
      <c r="C180" s="39"/>
      <c r="D180" s="40">
        <f t="shared" si="1"/>
        <v>3500000</v>
      </c>
      <c r="E180" s="31"/>
    </row>
    <row r="181" spans="1:5" s="32" customFormat="1" ht="32.25" customHeight="1" x14ac:dyDescent="0.25">
      <c r="A181" s="37" t="s">
        <v>98</v>
      </c>
      <c r="B181" s="42">
        <f>+'[1]8 Pto.-Gastos-1 (Gest P.D.Ins.)'!AC54</f>
        <v>150000</v>
      </c>
      <c r="C181" s="39">
        <v>150000</v>
      </c>
      <c r="D181" s="40">
        <f t="shared" si="1"/>
        <v>0</v>
      </c>
      <c r="E181" s="31"/>
    </row>
    <row r="182" spans="1:5" s="32" customFormat="1" ht="32.25" customHeight="1" x14ac:dyDescent="0.25">
      <c r="A182" s="41" t="s">
        <v>99</v>
      </c>
      <c r="B182" s="42"/>
      <c r="C182" s="39"/>
      <c r="D182" s="40">
        <f t="shared" si="1"/>
        <v>0</v>
      </c>
      <c r="E182" s="31"/>
    </row>
    <row r="183" spans="1:5" s="32" customFormat="1" ht="32.25" customHeight="1" x14ac:dyDescent="0.25">
      <c r="A183" s="37" t="s">
        <v>100</v>
      </c>
      <c r="B183" s="42">
        <f>+'[1]8 Pto.-Gastos-1(Gest. Adm.y F.)'!AC66+'[1]8 Pto.-Gastos-1 (Gest P.D.Ins.)'!AC55</f>
        <v>400000</v>
      </c>
      <c r="C183" s="39">
        <v>400000</v>
      </c>
      <c r="D183" s="40">
        <f t="shared" si="1"/>
        <v>0</v>
      </c>
      <c r="E183" s="31"/>
    </row>
    <row r="184" spans="1:5" s="32" customFormat="1" ht="32.25" customHeight="1" x14ac:dyDescent="0.25">
      <c r="A184" s="41" t="s">
        <v>101</v>
      </c>
      <c r="B184" s="42"/>
      <c r="C184" s="39"/>
      <c r="D184" s="40">
        <f t="shared" si="1"/>
        <v>0</v>
      </c>
      <c r="E184" s="31"/>
    </row>
    <row r="185" spans="1:5" s="32" customFormat="1" ht="32.25" customHeight="1" x14ac:dyDescent="0.25">
      <c r="A185" s="37" t="s">
        <v>102</v>
      </c>
      <c r="B185" s="42">
        <f>+'[1]8 Pto.-Gastos-1(Direc. y Coord.'!AC62+'[1]8 Pto.-Gastos-1 (Ases.P.ytransp'!AC65+'[1]8 Pto.-Gastos-1(Prom. est.Ser.)'!AC70+'[1]8 Pto.-Gastos-1(Asist Soc. T)'!AC73+'[1]8 Pto.-Gastos-1(Acc. Form.N.Gob'!AC70</f>
        <v>6000000</v>
      </c>
      <c r="C185" s="39">
        <v>6000000</v>
      </c>
      <c r="D185" s="40">
        <f t="shared" si="1"/>
        <v>0</v>
      </c>
      <c r="E185" s="31"/>
    </row>
    <row r="186" spans="1:5" s="32" customFormat="1" ht="29.25" customHeight="1" x14ac:dyDescent="0.25">
      <c r="A186" s="37" t="s">
        <v>103</v>
      </c>
      <c r="B186" s="42">
        <f>+'[1]8 Pto.-Gastos-1(rellenos sanit)'!AC79+'[1]8 Pto.-Gastos-1(Direc. y Coord.'!AC63</f>
        <v>12000000</v>
      </c>
      <c r="C186" s="39"/>
      <c r="D186" s="40"/>
      <c r="E186" s="31"/>
    </row>
    <row r="187" spans="1:5" s="32" customFormat="1" ht="32.25" hidden="1" customHeight="1" x14ac:dyDescent="0.25">
      <c r="A187" s="37" t="s">
        <v>104</v>
      </c>
      <c r="B187" s="42"/>
      <c r="C187" s="39">
        <v>0</v>
      </c>
      <c r="D187" s="40">
        <f t="shared" si="1"/>
        <v>0</v>
      </c>
      <c r="E187" s="31"/>
    </row>
    <row r="188" spans="1:5" s="32" customFormat="1" ht="0.75" customHeight="1" x14ac:dyDescent="0.25">
      <c r="A188" s="37" t="s">
        <v>105</v>
      </c>
      <c r="B188" s="38">
        <f>+'[1]8 Pto.-Gastos-1(rellenos sanit)'!AC80</f>
        <v>0</v>
      </c>
      <c r="C188" s="39">
        <v>0</v>
      </c>
      <c r="D188" s="40">
        <f t="shared" si="1"/>
        <v>0</v>
      </c>
      <c r="E188" s="31"/>
    </row>
    <row r="189" spans="1:5" s="32" customFormat="1" ht="32.25" customHeight="1" x14ac:dyDescent="0.25">
      <c r="A189" s="41" t="s">
        <v>106</v>
      </c>
      <c r="B189" s="42"/>
      <c r="C189" s="39"/>
      <c r="D189" s="40">
        <f t="shared" si="1"/>
        <v>0</v>
      </c>
      <c r="E189" s="31"/>
    </row>
    <row r="190" spans="1:5" s="32" customFormat="1" ht="32.25" customHeight="1" x14ac:dyDescent="0.25">
      <c r="A190" s="37" t="s">
        <v>107</v>
      </c>
      <c r="B190" s="38">
        <f>+'[1]8 Pto.-Gastos-1 (Gest P.D.Ins.)'!AC57</f>
        <v>223101</v>
      </c>
      <c r="C190" s="39"/>
      <c r="D190" s="40">
        <f t="shared" si="1"/>
        <v>223101</v>
      </c>
      <c r="E190" s="31">
        <v>723101</v>
      </c>
    </row>
    <row r="191" spans="1:5" s="32" customFormat="1" ht="32.25" customHeight="1" x14ac:dyDescent="0.25">
      <c r="A191" s="47" t="s">
        <v>108</v>
      </c>
      <c r="B191" s="38">
        <f>+'[1]8 Pto.-Gastos-1(Gest. Adm.y F.)'!AC69+'[1]8 Pto.-Gastos-1 (Gest P.D.Ins.)'!AC58</f>
        <v>2200000</v>
      </c>
      <c r="C191" s="39">
        <v>2200000</v>
      </c>
      <c r="D191" s="40">
        <f t="shared" si="1"/>
        <v>0</v>
      </c>
      <c r="E191" s="31">
        <v>2000000</v>
      </c>
    </row>
    <row r="192" spans="1:5" s="32" customFormat="1" ht="0.75" customHeight="1" x14ac:dyDescent="0.25">
      <c r="A192" s="47" t="s">
        <v>109</v>
      </c>
      <c r="B192" s="38">
        <f>+'[1]8 Pto.-Gastos-1(rellenos sanit)'!AC77</f>
        <v>0</v>
      </c>
      <c r="C192" s="39">
        <v>0</v>
      </c>
      <c r="D192" s="40">
        <f t="shared" si="1"/>
        <v>0</v>
      </c>
      <c r="E192" s="31"/>
    </row>
    <row r="193" spans="1:5" s="32" customFormat="1" ht="32.25" hidden="1" customHeight="1" x14ac:dyDescent="0.25">
      <c r="A193" s="47" t="s">
        <v>110</v>
      </c>
      <c r="B193" s="42">
        <f>+'[1]8 Pto.-Gastos-1(rellenos sanit)'!AC84</f>
        <v>0</v>
      </c>
      <c r="C193" s="39">
        <v>0</v>
      </c>
      <c r="D193" s="40">
        <f t="shared" si="1"/>
        <v>0</v>
      </c>
      <c r="E193" s="31"/>
    </row>
    <row r="194" spans="1:5" s="32" customFormat="1" ht="32.25" customHeight="1" x14ac:dyDescent="0.25">
      <c r="A194" s="41" t="s">
        <v>111</v>
      </c>
      <c r="B194" s="42"/>
      <c r="C194" s="39"/>
      <c r="D194" s="40">
        <f t="shared" si="1"/>
        <v>0</v>
      </c>
      <c r="E194" s="31"/>
    </row>
    <row r="195" spans="1:5" s="32" customFormat="1" ht="32.25" customHeight="1" x14ac:dyDescent="0.25">
      <c r="A195" s="37" t="s">
        <v>112</v>
      </c>
      <c r="B195" s="42">
        <f>+'[1]8 Pto.-Gastos-1(Direc. y Coord.'!AC64+'[1]8 Pto.-Gastos-1(Gest. Adm.y F.)'!AC70+'[1]8 Pto.-Gastos-1 (Gest P.D.Ins.)'!AC59+'[1]8 Pto.-Gastos-1(Prom. est.Ser.)'!AC72+'[1]8 Pto.-Gastos-1(Asist Soc. T)'!AC75+'[1]8 Pto.-Gastos-1(Acc. Form.N.Gob'!AC72</f>
        <v>800000</v>
      </c>
      <c r="C195" s="39">
        <v>800000</v>
      </c>
      <c r="D195" s="40">
        <f t="shared" si="1"/>
        <v>0</v>
      </c>
      <c r="E195" s="31"/>
    </row>
    <row r="196" spans="1:5" s="32" customFormat="1" ht="32.25" customHeight="1" x14ac:dyDescent="0.25">
      <c r="A196" s="37" t="s">
        <v>113</v>
      </c>
      <c r="B196" s="42">
        <f>+'[1]8 Pto.-Gastos-1(Direc. y Coord.'!AC65+'[1]8 Pto.-Gastos-1(Gest. Adm.y F.)'!AC71+'[1]8 Pto.-Gastos-1 (Gest P.D.Ins.)'!AC60+'[1]8 Pto.-Gastos-1(Prom. est.Ser.)'!AC73+'[1]8 Pto.-Gastos-1(Asist Soc. T)'!AC76+'[1]8 Pto.-Gastos-1(Acc. Form.N.Gob'!AC73</f>
        <v>3500000</v>
      </c>
      <c r="C196" s="39">
        <v>3500000</v>
      </c>
      <c r="D196" s="40">
        <f t="shared" si="1"/>
        <v>0</v>
      </c>
      <c r="E196" s="31"/>
    </row>
    <row r="197" spans="1:5" s="32" customFormat="1" ht="32.25" customHeight="1" x14ac:dyDescent="0.25">
      <c r="A197" s="37" t="s">
        <v>114</v>
      </c>
      <c r="B197" s="42">
        <f>+'[1]8 Pto.-Gastos-1(Direc. y Coord.'!AC66+'[1]8 Pto.-Gastos-1(Gest. Adm.y F.)'!AC69+'[1]8 Pto.-Gastos-1(Prom. est.Ser.)'!AC74+'[1]8 Pto.-Gastos-1(Asist Soc. T)'!AC77+'[1]8 Pto.-Gastos-1(Acc. Form.N.Gob'!AC74</f>
        <v>500000</v>
      </c>
      <c r="C197" s="39">
        <v>500000</v>
      </c>
      <c r="D197" s="40">
        <f t="shared" si="1"/>
        <v>0</v>
      </c>
      <c r="E197" s="31"/>
    </row>
    <row r="198" spans="1:5" s="32" customFormat="1" ht="32.25" customHeight="1" thickBot="1" x14ac:dyDescent="0.3">
      <c r="A198" s="66" t="s">
        <v>115</v>
      </c>
      <c r="B198" s="51">
        <f>+'[1]8 Pto.-Gastos-1(Direc. y Coord.'!AC67+'[1]8 Pto.-Gastos-1(Prom. est.Ser.)'!AC75+'[1]8 Pto.-Gastos-1(Asist Soc. T)'!AC78+'[1]8 Pto.-Gastos-1(Acc. Form.N.Gob'!AC75+'[1]8 Pto.-Gastos-1(rellenos sanit)'!AC85+'[1]8 Pto.-Gastos-1(camb. cult.)'!AC71</f>
        <v>1500000</v>
      </c>
      <c r="C198" s="52">
        <v>129873101</v>
      </c>
      <c r="D198" s="53">
        <f t="shared" si="1"/>
        <v>-128373101</v>
      </c>
      <c r="E198" s="31">
        <v>-128373101</v>
      </c>
    </row>
    <row r="199" spans="1:5" s="32" customFormat="1" ht="11.25" customHeight="1" thickBot="1" x14ac:dyDescent="0.3">
      <c r="A199" s="67"/>
      <c r="B199" s="55"/>
      <c r="C199" s="56"/>
      <c r="D199" s="57"/>
      <c r="E199" s="31"/>
    </row>
    <row r="200" spans="1:5" s="32" customFormat="1" ht="32.25" customHeight="1" thickBot="1" x14ac:dyDescent="0.3">
      <c r="A200" s="58" t="s">
        <v>116</v>
      </c>
      <c r="B200" s="59">
        <f>SUM(B202:B217)</f>
        <v>308232937</v>
      </c>
      <c r="C200" s="60">
        <f>SUM(C202:C217)</f>
        <v>237982937</v>
      </c>
      <c r="D200" s="61">
        <f>SUM(D202:D217)</f>
        <v>70250000</v>
      </c>
      <c r="E200" s="31"/>
    </row>
    <row r="201" spans="1:5" s="63" customFormat="1" ht="32.25" customHeight="1" x14ac:dyDescent="0.25">
      <c r="A201" s="41" t="s">
        <v>117</v>
      </c>
      <c r="B201" s="42"/>
      <c r="C201" s="39"/>
      <c r="D201" s="40"/>
      <c r="E201" s="62"/>
    </row>
    <row r="202" spans="1:5" s="63" customFormat="1" ht="25.5" customHeight="1" x14ac:dyDescent="0.25">
      <c r="A202" s="37" t="s">
        <v>118</v>
      </c>
      <c r="B202" s="42">
        <f>+'[1]8 Pto.-Gastos-1(Transf. Act. F)'!AI20</f>
        <v>10000000</v>
      </c>
      <c r="C202" s="39">
        <v>10000000</v>
      </c>
      <c r="D202" s="40">
        <f t="shared" si="1"/>
        <v>0</v>
      </c>
      <c r="E202" s="62">
        <v>-2000000</v>
      </c>
    </row>
    <row r="203" spans="1:5" s="63" customFormat="1" ht="32.25" hidden="1" customHeight="1" x14ac:dyDescent="0.25">
      <c r="A203" s="37" t="s">
        <v>119</v>
      </c>
      <c r="B203" s="42"/>
      <c r="C203" s="39"/>
      <c r="D203" s="40">
        <f t="shared" si="1"/>
        <v>0</v>
      </c>
      <c r="E203" s="62"/>
    </row>
    <row r="204" spans="1:5" s="63" customFormat="1" ht="32.25" hidden="1" customHeight="1" x14ac:dyDescent="0.25">
      <c r="A204" s="37" t="s">
        <v>120</v>
      </c>
      <c r="B204" s="42">
        <f>+'[1]8 Pto.-Gastos-1(Transf. Act. F)'!AI21</f>
        <v>0</v>
      </c>
      <c r="C204" s="39"/>
      <c r="D204" s="40">
        <f t="shared" si="1"/>
        <v>0</v>
      </c>
      <c r="E204" s="62"/>
    </row>
    <row r="205" spans="1:5" s="63" customFormat="1" ht="32.25" customHeight="1" x14ac:dyDescent="0.25">
      <c r="A205" s="41" t="s">
        <v>121</v>
      </c>
      <c r="B205" s="42"/>
      <c r="C205" s="39"/>
      <c r="D205" s="40">
        <f t="shared" si="1"/>
        <v>0</v>
      </c>
      <c r="E205" s="62"/>
    </row>
    <row r="206" spans="1:5" s="63" customFormat="1" ht="32.25" customHeight="1" x14ac:dyDescent="0.25">
      <c r="A206" s="37" t="s">
        <v>122</v>
      </c>
      <c r="B206" s="42">
        <f>+'[1]8 Pto.-Gastos-1(Transf. Act. F)'!AI22</f>
        <v>500000</v>
      </c>
      <c r="C206" s="39">
        <v>500000</v>
      </c>
      <c r="D206" s="40">
        <f t="shared" si="1"/>
        <v>0</v>
      </c>
      <c r="E206" s="62"/>
    </row>
    <row r="207" spans="1:5" s="63" customFormat="1" ht="32.25" customHeight="1" x14ac:dyDescent="0.25">
      <c r="A207" s="37" t="s">
        <v>123</v>
      </c>
      <c r="B207" s="42">
        <f>+'[1]8 Pto.-Gastos-1(Transf. Act. F)'!AI23</f>
        <v>2000000</v>
      </c>
      <c r="C207" s="39">
        <v>2000000</v>
      </c>
      <c r="D207" s="40">
        <f t="shared" si="1"/>
        <v>0</v>
      </c>
      <c r="E207" s="62"/>
    </row>
    <row r="208" spans="1:5" s="63" customFormat="1" ht="32.25" hidden="1" customHeight="1" x14ac:dyDescent="0.25">
      <c r="A208" s="37" t="s">
        <v>124</v>
      </c>
      <c r="B208" s="42"/>
      <c r="C208" s="39"/>
      <c r="D208" s="40">
        <f t="shared" si="1"/>
        <v>0</v>
      </c>
      <c r="E208" s="62"/>
    </row>
    <row r="209" spans="1:5" s="63" customFormat="1" ht="32.25" customHeight="1" x14ac:dyDescent="0.25">
      <c r="A209" s="41" t="s">
        <v>125</v>
      </c>
      <c r="B209" s="42"/>
      <c r="C209" s="39"/>
      <c r="D209" s="40">
        <f t="shared" si="1"/>
        <v>0</v>
      </c>
      <c r="E209" s="62"/>
    </row>
    <row r="210" spans="1:5" s="63" customFormat="1" ht="32.25" customHeight="1" x14ac:dyDescent="0.25">
      <c r="A210" s="37" t="s">
        <v>126</v>
      </c>
      <c r="B210" s="42">
        <f>+'[1]8 Pto.-Gastos-1(Const. Esp.)'!X20</f>
        <v>2800000</v>
      </c>
      <c r="C210" s="39">
        <v>2800000</v>
      </c>
      <c r="D210" s="40">
        <f t="shared" si="1"/>
        <v>0</v>
      </c>
      <c r="E210" s="62"/>
    </row>
    <row r="211" spans="1:5" s="63" customFormat="1" ht="32.25" customHeight="1" x14ac:dyDescent="0.25">
      <c r="A211" s="37" t="s">
        <v>127</v>
      </c>
      <c r="B211" s="42">
        <f>+'[1]8 Pto.-Gastos-1(Const. Esp.)'!X21</f>
        <v>3000000</v>
      </c>
      <c r="C211" s="39">
        <v>3000000</v>
      </c>
      <c r="D211" s="40">
        <f t="shared" si="1"/>
        <v>0</v>
      </c>
      <c r="E211" s="62"/>
    </row>
    <row r="212" spans="1:5" s="63" customFormat="1" ht="32.25" customHeight="1" x14ac:dyDescent="0.25">
      <c r="A212" s="41" t="s">
        <v>128</v>
      </c>
      <c r="B212" s="42"/>
      <c r="C212" s="39"/>
      <c r="D212" s="40">
        <f t="shared" si="1"/>
        <v>0</v>
      </c>
      <c r="E212" s="62"/>
    </row>
    <row r="213" spans="1:5" s="63" customFormat="1" ht="32.25" customHeight="1" x14ac:dyDescent="0.25">
      <c r="A213" s="37" t="s">
        <v>129</v>
      </c>
      <c r="B213" s="42">
        <f>+'[1]8 Pto.-Gastos-1(Const. Esp.)'!X23</f>
        <v>190000000</v>
      </c>
      <c r="C213" s="72">
        <f>159750000</f>
        <v>159750000</v>
      </c>
      <c r="D213" s="40">
        <f t="shared" si="1"/>
        <v>30250000</v>
      </c>
      <c r="E213" s="62">
        <v>30250000</v>
      </c>
    </row>
    <row r="214" spans="1:5" s="63" customFormat="1" ht="32.25" customHeight="1" x14ac:dyDescent="0.25">
      <c r="A214" s="37" t="s">
        <v>130</v>
      </c>
      <c r="B214" s="38">
        <f>+'[1]8 Pto.-Gastos-1(Transf. Act. F)'!AI26</f>
        <v>25000000</v>
      </c>
      <c r="C214" s="39"/>
      <c r="D214" s="40">
        <f t="shared" si="1"/>
        <v>25000000</v>
      </c>
      <c r="E214" s="62">
        <v>20000000</v>
      </c>
    </row>
    <row r="215" spans="1:5" s="63" customFormat="1" ht="32.25" customHeight="1" x14ac:dyDescent="0.25">
      <c r="A215" s="73" t="s">
        <v>131</v>
      </c>
      <c r="B215" s="74">
        <f>+'[1]8 Pto.-Gastos-1(Transf. Act. F)'!AI26</f>
        <v>25000000</v>
      </c>
      <c r="C215" s="39">
        <v>25000000</v>
      </c>
      <c r="D215" s="40">
        <f t="shared" si="1"/>
        <v>0</v>
      </c>
      <c r="E215" s="62">
        <v>5000000</v>
      </c>
    </row>
    <row r="216" spans="1:5" s="63" customFormat="1" ht="32.25" customHeight="1" x14ac:dyDescent="0.25">
      <c r="A216" s="37" t="s">
        <v>132</v>
      </c>
      <c r="B216" s="38">
        <f>+'[1]8 Pto.-Gastos-1(Transf. Act. F)'!U27+'[1]8 Pto.-Gastos-1(rellenos sanit)'!AC97</f>
        <v>41495379</v>
      </c>
      <c r="C216" s="39">
        <v>26495379</v>
      </c>
      <c r="D216" s="40">
        <f t="shared" si="1"/>
        <v>15000000</v>
      </c>
      <c r="E216" s="62">
        <v>15000000</v>
      </c>
    </row>
    <row r="217" spans="1:5" s="63" customFormat="1" ht="32.25" customHeight="1" thickBot="1" x14ac:dyDescent="0.3">
      <c r="A217" s="66" t="s">
        <v>133</v>
      </c>
      <c r="B217" s="51">
        <f>+'[1]8 Pto.-Gastos-1(Transf. Act. F)'!AI28+'[1]8 Pto.-Gastos-1(Transf. Act. F)'!AI29+'[1]8 Pto.-Gastos-1(rellenos sanit)'!AC98</f>
        <v>8437558</v>
      </c>
      <c r="C217" s="52">
        <f>8437558</f>
        <v>8437558</v>
      </c>
      <c r="D217" s="53">
        <f t="shared" si="1"/>
        <v>0</v>
      </c>
      <c r="E217" s="62"/>
    </row>
    <row r="218" spans="1:5" s="63" customFormat="1" ht="12" customHeight="1" thickBot="1" x14ac:dyDescent="0.3">
      <c r="A218" s="67"/>
      <c r="B218" s="55"/>
      <c r="C218" s="56"/>
      <c r="D218" s="57"/>
      <c r="E218" s="62"/>
    </row>
    <row r="219" spans="1:5" s="63" customFormat="1" ht="32.25" customHeight="1" thickBot="1" x14ac:dyDescent="0.3">
      <c r="A219" s="58" t="s">
        <v>134</v>
      </c>
      <c r="B219" s="59">
        <f>SUM(B221:B232)</f>
        <v>47000000</v>
      </c>
      <c r="C219" s="75">
        <f>SUM(C221:C232)</f>
        <v>6500000</v>
      </c>
      <c r="D219" s="59" t="e">
        <f>SUM(D221:D232)</f>
        <v>#VALUE!</v>
      </c>
      <c r="E219" s="62"/>
    </row>
    <row r="220" spans="1:5" s="63" customFormat="1" ht="32.25" customHeight="1" x14ac:dyDescent="0.25">
      <c r="A220" s="76" t="s">
        <v>135</v>
      </c>
      <c r="B220" s="77"/>
      <c r="C220" s="39"/>
      <c r="D220" s="40">
        <f t="shared" si="1"/>
        <v>0</v>
      </c>
      <c r="E220" s="62"/>
    </row>
    <row r="221" spans="1:5" s="63" customFormat="1" ht="32.25" customHeight="1" x14ac:dyDescent="0.25">
      <c r="A221" s="37" t="s">
        <v>136</v>
      </c>
      <c r="B221" s="42">
        <f>+'[1]8 Pto.-Gastos-1(Direc. y Coord.'!AC71</f>
        <v>1500000</v>
      </c>
      <c r="C221" s="39">
        <v>1500000</v>
      </c>
      <c r="D221" s="40">
        <f t="shared" si="1"/>
        <v>0</v>
      </c>
      <c r="E221" s="62"/>
    </row>
    <row r="222" spans="1:5" s="63" customFormat="1" ht="32.25" customHeight="1" x14ac:dyDescent="0.25">
      <c r="A222" s="37" t="s">
        <v>137</v>
      </c>
      <c r="B222" s="42">
        <f>+'[1]8 Pto.-Gastos-1(Direc. y Coord.'!AC72+'[1]8 Pto.-Gastos-1(rellenos sanit)'!AC107</f>
        <v>1000000</v>
      </c>
      <c r="C222" s="39">
        <v>1000000</v>
      </c>
      <c r="D222" s="40">
        <f t="shared" si="1"/>
        <v>0</v>
      </c>
      <c r="E222" s="62"/>
    </row>
    <row r="223" spans="1:5" s="63" customFormat="1" ht="32.25" customHeight="1" x14ac:dyDescent="0.25">
      <c r="A223" s="37" t="s">
        <v>138</v>
      </c>
      <c r="B223" s="42">
        <f>+'[1]8 Pto.-Gastos-1(Direc. y Coord.'!AC73</f>
        <v>500000</v>
      </c>
      <c r="C223" s="39">
        <v>500000</v>
      </c>
      <c r="D223" s="40">
        <f t="shared" si="1"/>
        <v>0</v>
      </c>
      <c r="E223" s="62"/>
    </row>
    <row r="224" spans="1:5" s="63" customFormat="1" ht="32.25" customHeight="1" x14ac:dyDescent="0.25">
      <c r="A224" s="41" t="s">
        <v>139</v>
      </c>
      <c r="B224" s="42"/>
      <c r="C224" s="39"/>
      <c r="D224" s="40">
        <f t="shared" ref="D224:D245" si="2">+B224-C224</f>
        <v>0</v>
      </c>
      <c r="E224" s="62"/>
    </row>
    <row r="225" spans="1:5" s="63" customFormat="1" ht="32.25" customHeight="1" x14ac:dyDescent="0.25">
      <c r="A225" s="37" t="s">
        <v>140</v>
      </c>
      <c r="B225" s="38">
        <f>+'[1]8 Pto.-Gastos-1(Direc. y Coord.'!AC74+'[1]8 Pto.-Gastos-1(Prom. est.Ser.)'!AC82+'[1]8 Pto.-Gastos-1(rellenos sanit)'!AC109</f>
        <v>30000000</v>
      </c>
      <c r="C225" s="72">
        <v>0</v>
      </c>
      <c r="D225" s="40">
        <f t="shared" si="2"/>
        <v>30000000</v>
      </c>
      <c r="E225" s="62">
        <v>30000000</v>
      </c>
    </row>
    <row r="226" spans="1:5" s="63" customFormat="1" ht="30.75" customHeight="1" x14ac:dyDescent="0.25">
      <c r="A226" s="37" t="s">
        <v>141</v>
      </c>
      <c r="B226" s="38">
        <f>+'[1]8 Pto.-Gastos-1(rellenos sanit)'!AC116+'[1]8 Pto.-Gastos-1(Direc. y Coord.'!AC76</f>
        <v>4000000</v>
      </c>
      <c r="C226" s="39">
        <v>0</v>
      </c>
      <c r="D226" s="40">
        <f t="shared" si="2"/>
        <v>4000000</v>
      </c>
      <c r="E226" s="62">
        <v>4000000</v>
      </c>
    </row>
    <row r="227" spans="1:5" s="63" customFormat="1" ht="32.25" hidden="1" customHeight="1" x14ac:dyDescent="0.25">
      <c r="A227" s="37" t="s">
        <v>142</v>
      </c>
      <c r="B227" s="38">
        <f>+'[1]8 Pto.-Gastos-1(rellenos sanit)'!AC115</f>
        <v>0</v>
      </c>
      <c r="C227" s="39">
        <v>0</v>
      </c>
      <c r="D227" s="40">
        <f t="shared" si="2"/>
        <v>0</v>
      </c>
      <c r="E227" s="62"/>
    </row>
    <row r="228" spans="1:5" s="63" customFormat="1" ht="32.25" customHeight="1" x14ac:dyDescent="0.25">
      <c r="A228" s="37" t="s">
        <v>143</v>
      </c>
      <c r="B228" s="38">
        <f>+'[1]8 Pto.-Gastos-1(Gest. Adm.y F.)'!AC48</f>
        <v>3000000</v>
      </c>
      <c r="C228" s="39">
        <v>0</v>
      </c>
      <c r="D228" s="40">
        <f t="shared" si="2"/>
        <v>3000000</v>
      </c>
      <c r="E228" s="62">
        <v>6000000</v>
      </c>
    </row>
    <row r="229" spans="1:5" s="63" customFormat="1" ht="32.25" customHeight="1" x14ac:dyDescent="0.25">
      <c r="A229" s="47" t="s">
        <v>144</v>
      </c>
      <c r="B229" s="38">
        <f>+'[1]8 Pto.-Gastos-1 (Gest P.D.Ins.)'!AC56</f>
        <v>3500000</v>
      </c>
      <c r="C229" s="39"/>
      <c r="D229" s="40">
        <f t="shared" si="2"/>
        <v>3500000</v>
      </c>
      <c r="E229" s="62">
        <v>3500000</v>
      </c>
    </row>
    <row r="230" spans="1:5" s="63" customFormat="1" ht="30.75" customHeight="1" x14ac:dyDescent="0.25">
      <c r="A230" s="37" t="s">
        <v>145</v>
      </c>
      <c r="B230" s="38">
        <f>+'[1]8 Pto.-Gastos-1(Direc. y Coord.'!AC75+'[1]8 Pto.-Gastos-1(Prom. est.Ser.)'!AC84+'[1]8 Pto.-Gastos-1(camb. cult.)'!AC96</f>
        <v>3500000</v>
      </c>
      <c r="C230" s="39">
        <f>3500000</f>
        <v>3500000</v>
      </c>
      <c r="D230" s="40">
        <f t="shared" si="2"/>
        <v>0</v>
      </c>
      <c r="E230" s="62"/>
    </row>
    <row r="231" spans="1:5" s="63" customFormat="1" ht="32.25" hidden="1" customHeight="1" x14ac:dyDescent="0.25">
      <c r="A231" s="37" t="s">
        <v>146</v>
      </c>
      <c r="B231" s="42">
        <f>+'[1]8 Pto.-Gastos-1(rellenos sanit)'!AC114</f>
        <v>0</v>
      </c>
      <c r="C231" s="39">
        <v>0</v>
      </c>
      <c r="D231" s="40">
        <f t="shared" si="2"/>
        <v>0</v>
      </c>
      <c r="E231" s="62"/>
    </row>
    <row r="232" spans="1:5" s="63" customFormat="1" ht="32.25" hidden="1" customHeight="1" x14ac:dyDescent="0.25">
      <c r="A232" s="37" t="s">
        <v>147</v>
      </c>
      <c r="B232" s="38" t="s">
        <v>148</v>
      </c>
      <c r="C232" s="39">
        <v>0</v>
      </c>
      <c r="D232" s="40" t="e">
        <f t="shared" si="2"/>
        <v>#VALUE!</v>
      </c>
      <c r="E232" s="62">
        <v>8000000</v>
      </c>
    </row>
    <row r="233" spans="1:5" s="63" customFormat="1" ht="32.25" customHeight="1" thickBot="1" x14ac:dyDescent="0.3">
      <c r="A233" s="66"/>
      <c r="B233" s="51"/>
      <c r="C233" s="52"/>
      <c r="D233" s="53">
        <f t="shared" si="2"/>
        <v>0</v>
      </c>
      <c r="E233" s="62"/>
    </row>
    <row r="234" spans="1:5" s="63" customFormat="1" ht="12" customHeight="1" thickBot="1" x14ac:dyDescent="0.3">
      <c r="A234" s="78"/>
      <c r="B234" s="79"/>
      <c r="C234" s="80"/>
      <c r="D234" s="81">
        <f t="shared" si="2"/>
        <v>0</v>
      </c>
      <c r="E234" s="62"/>
    </row>
    <row r="235" spans="1:5" s="63" customFormat="1" ht="32.25" customHeight="1" thickBot="1" x14ac:dyDescent="0.3">
      <c r="A235" s="58" t="s">
        <v>149</v>
      </c>
      <c r="B235" s="59">
        <f>SUM(B236:B238)</f>
        <v>15000000</v>
      </c>
      <c r="C235" s="75">
        <f>SUM(C236:C238)</f>
        <v>15000000</v>
      </c>
      <c r="D235" s="59">
        <f>SUM(D236:D238)</f>
        <v>0</v>
      </c>
      <c r="E235" s="62"/>
    </row>
    <row r="236" spans="1:5" s="63" customFormat="1" ht="32.25" customHeight="1" x14ac:dyDescent="0.25">
      <c r="A236" s="82" t="s">
        <v>150</v>
      </c>
      <c r="B236" s="42"/>
      <c r="C236" s="39"/>
      <c r="D236" s="40">
        <f t="shared" si="2"/>
        <v>0</v>
      </c>
      <c r="E236" s="62"/>
    </row>
    <row r="237" spans="1:5" s="84" customFormat="1" ht="32.25" customHeight="1" x14ac:dyDescent="0.25">
      <c r="A237" s="41" t="s">
        <v>151</v>
      </c>
      <c r="B237" s="43"/>
      <c r="C237" s="44"/>
      <c r="D237" s="40">
        <f t="shared" si="2"/>
        <v>0</v>
      </c>
      <c r="E237" s="83"/>
    </row>
    <row r="238" spans="1:5" s="63" customFormat="1" ht="32.25" customHeight="1" x14ac:dyDescent="0.25">
      <c r="A238" s="37" t="s">
        <v>152</v>
      </c>
      <c r="B238" s="42">
        <f>+'[1]8 Pto.-Gastos-1 (Deuda pub.)'!AL24</f>
        <v>15000000</v>
      </c>
      <c r="C238" s="39">
        <v>15000000</v>
      </c>
      <c r="D238" s="40">
        <f t="shared" si="2"/>
        <v>0</v>
      </c>
      <c r="E238" s="62"/>
    </row>
    <row r="239" spans="1:5" s="63" customFormat="1" ht="32.25" customHeight="1" thickBot="1" x14ac:dyDescent="0.3">
      <c r="A239" s="37"/>
      <c r="B239" s="42"/>
      <c r="C239" s="39"/>
      <c r="D239" s="40">
        <f t="shared" si="2"/>
        <v>0</v>
      </c>
      <c r="E239" s="62"/>
    </row>
    <row r="240" spans="1:5" s="63" customFormat="1" ht="32.25" customHeight="1" thickBot="1" x14ac:dyDescent="0.3">
      <c r="A240" s="58" t="s">
        <v>153</v>
      </c>
      <c r="B240" s="59">
        <f>SUM(B242:B243)</f>
        <v>1500000</v>
      </c>
      <c r="C240" s="75">
        <f>SUM(C241:C243)</f>
        <v>1500000</v>
      </c>
      <c r="D240" s="59" t="e">
        <f>SUM(D241:D243)</f>
        <v>#REF!</v>
      </c>
      <c r="E240" s="62"/>
    </row>
    <row r="241" spans="1:5" s="63" customFormat="1" ht="32.25" customHeight="1" x14ac:dyDescent="0.25">
      <c r="A241" s="33" t="s">
        <v>154</v>
      </c>
      <c r="B241" s="36"/>
      <c r="C241" s="39">
        <v>1500000</v>
      </c>
      <c r="D241" s="40">
        <f>+B242-C241</f>
        <v>0</v>
      </c>
      <c r="E241" s="62"/>
    </row>
    <row r="242" spans="1:5" s="63" customFormat="1" ht="32.25" customHeight="1" thickBot="1" x14ac:dyDescent="0.3">
      <c r="A242" s="37" t="s">
        <v>155</v>
      </c>
      <c r="B242" s="42">
        <f>+'[1]8 Pto.-Gastos-1 (Deuda pub.)'!AL20</f>
        <v>1500000</v>
      </c>
      <c r="C242" s="39"/>
      <c r="D242" s="40" t="e">
        <f>+#REF!-C242</f>
        <v>#REF!</v>
      </c>
      <c r="E242" s="62"/>
    </row>
    <row r="243" spans="1:5" s="63" customFormat="1" ht="32.25" hidden="1" customHeight="1" x14ac:dyDescent="0.25">
      <c r="A243" s="37" t="s">
        <v>156</v>
      </c>
      <c r="B243" s="74">
        <f>+'[1]8 Pto.-Gastos-1 (Deuda pub.)'!AL21</f>
        <v>0</v>
      </c>
      <c r="C243" s="39"/>
      <c r="D243" s="40">
        <f t="shared" si="2"/>
        <v>0</v>
      </c>
      <c r="E243" s="62"/>
    </row>
    <row r="244" spans="1:5" s="63" customFormat="1" ht="32.25" customHeight="1" thickBot="1" x14ac:dyDescent="0.3">
      <c r="A244" s="58" t="s">
        <v>157</v>
      </c>
      <c r="B244" s="59">
        <f>SUM(B245:B245)</f>
        <v>10000000</v>
      </c>
      <c r="C244" s="75">
        <f>SUM(C245:C245)</f>
        <v>10000000</v>
      </c>
      <c r="D244" s="59">
        <f>SUM(D245:D245)</f>
        <v>0</v>
      </c>
      <c r="E244" s="62"/>
    </row>
    <row r="245" spans="1:5" s="63" customFormat="1" ht="32.25" customHeight="1" x14ac:dyDescent="0.25">
      <c r="A245" s="37" t="s">
        <v>158</v>
      </c>
      <c r="B245" s="85">
        <f>+'[1]8 Pto.-Gastos-1 (Deuda pub.)'!AL28</f>
        <v>10000000</v>
      </c>
      <c r="C245" s="39">
        <v>10000000</v>
      </c>
      <c r="D245" s="40">
        <f t="shared" si="2"/>
        <v>0</v>
      </c>
      <c r="E245" s="62"/>
    </row>
    <row r="246" spans="1:5" s="91" customFormat="1" ht="32.25" customHeight="1" thickBot="1" x14ac:dyDescent="0.3">
      <c r="A246" s="86" t="s">
        <v>159</v>
      </c>
      <c r="B246" s="87">
        <f>+B89+B117+B165+B200+B219+B235+B240+B244</f>
        <v>992683854</v>
      </c>
      <c r="C246" s="88">
        <f>+C89+C117+C165+C200+C219+C235+C240+C244</f>
        <v>980683854</v>
      </c>
      <c r="D246" s="89" t="e">
        <f>+D89+D117+D165+D200+D219+D235+D240+D244</f>
        <v>#VALUE!</v>
      </c>
      <c r="E246" s="90">
        <f>+B246-1492683854</f>
        <v>-500000000</v>
      </c>
    </row>
    <row r="247" spans="1:5" s="32" customFormat="1" ht="32.25" customHeight="1" x14ac:dyDescent="0.25">
      <c r="A247" s="67"/>
      <c r="B247" s="55"/>
      <c r="C247" s="62"/>
      <c r="E247" s="31"/>
    </row>
    <row r="248" spans="1:5" s="46" customFormat="1" ht="32.25" customHeight="1" x14ac:dyDescent="0.25">
      <c r="A248" s="84"/>
      <c r="B248" s="92"/>
      <c r="C248" s="45"/>
      <c r="E248" s="45"/>
    </row>
    <row r="249" spans="1:5" s="32" customFormat="1" ht="32.25" customHeight="1" x14ac:dyDescent="0.25">
      <c r="A249" s="93"/>
      <c r="B249" s="94"/>
      <c r="C249" s="95"/>
      <c r="E249" s="31"/>
    </row>
    <row r="250" spans="1:5" s="32" customFormat="1" ht="32.25" customHeight="1" x14ac:dyDescent="0.25">
      <c r="A250" s="63"/>
      <c r="B250" s="94"/>
      <c r="C250" s="31"/>
      <c r="E250" s="31"/>
    </row>
    <row r="251" spans="1:5" s="32" customFormat="1" ht="32.25" customHeight="1" x14ac:dyDescent="0.25">
      <c r="B251" s="96"/>
      <c r="C251" s="31"/>
      <c r="E251" s="31"/>
    </row>
    <row r="252" spans="1:5" s="32" customFormat="1" ht="32.25" customHeight="1" x14ac:dyDescent="0.25">
      <c r="B252" s="96"/>
      <c r="C252" s="31"/>
      <c r="E252" s="31"/>
    </row>
    <row r="253" spans="1:5" s="32" customFormat="1" ht="32.25" customHeight="1" x14ac:dyDescent="0.25">
      <c r="B253" s="96"/>
      <c r="C253" s="31"/>
      <c r="E253" s="31"/>
    </row>
    <row r="254" spans="1:5" s="32" customFormat="1" ht="32.25" customHeight="1" x14ac:dyDescent="0.25">
      <c r="B254" s="96"/>
      <c r="C254" s="31"/>
      <c r="E254" s="31"/>
    </row>
    <row r="255" spans="1:5" s="32" customFormat="1" ht="32.25" customHeight="1" x14ac:dyDescent="0.25">
      <c r="B255" s="96"/>
      <c r="C255" s="31"/>
      <c r="E255" s="31"/>
    </row>
    <row r="256" spans="1:5" s="32" customFormat="1" ht="32.25" customHeight="1" x14ac:dyDescent="0.25">
      <c r="B256" s="96"/>
      <c r="C256" s="31"/>
      <c r="E256" s="31"/>
    </row>
    <row r="257" spans="2:5" s="32" customFormat="1" ht="32.25" customHeight="1" x14ac:dyDescent="0.25">
      <c r="B257" s="96"/>
      <c r="C257" s="31"/>
      <c r="E257" s="31"/>
    </row>
    <row r="258" spans="2:5" s="32" customFormat="1" ht="32.25" customHeight="1" x14ac:dyDescent="0.25">
      <c r="B258" s="96"/>
      <c r="C258" s="31"/>
      <c r="E258" s="31"/>
    </row>
    <row r="259" spans="2:5" s="32" customFormat="1" ht="32.25" customHeight="1" x14ac:dyDescent="0.25">
      <c r="B259" s="96"/>
      <c r="C259" s="31"/>
      <c r="E259" s="31"/>
    </row>
    <row r="260" spans="2:5" s="32" customFormat="1" ht="32.25" customHeight="1" x14ac:dyDescent="0.25">
      <c r="B260" s="96"/>
      <c r="C260" s="31"/>
      <c r="E260" s="31"/>
    </row>
    <row r="261" spans="2:5" s="32" customFormat="1" ht="32.25" customHeight="1" x14ac:dyDescent="0.25">
      <c r="B261" s="96"/>
      <c r="C261" s="31"/>
      <c r="E261" s="31"/>
    </row>
    <row r="262" spans="2:5" s="32" customFormat="1" ht="32.25" customHeight="1" x14ac:dyDescent="0.25">
      <c r="B262" s="96"/>
      <c r="C262" s="31"/>
      <c r="E262" s="31"/>
    </row>
    <row r="263" spans="2:5" s="32" customFormat="1" ht="32.25" customHeight="1" x14ac:dyDescent="0.25">
      <c r="B263" s="96"/>
      <c r="C263" s="31"/>
      <c r="E263" s="31"/>
    </row>
    <row r="264" spans="2:5" s="32" customFormat="1" ht="32.25" customHeight="1" x14ac:dyDescent="0.25">
      <c r="B264" s="96"/>
      <c r="C264" s="31"/>
      <c r="E264" s="31"/>
    </row>
    <row r="265" spans="2:5" s="32" customFormat="1" ht="32.25" customHeight="1" x14ac:dyDescent="0.25">
      <c r="B265" s="96"/>
      <c r="C265" s="31"/>
      <c r="E265" s="31"/>
    </row>
    <row r="266" spans="2:5" s="32" customFormat="1" ht="32.25" customHeight="1" x14ac:dyDescent="0.25">
      <c r="B266" s="96"/>
      <c r="C266" s="31"/>
      <c r="E266" s="31"/>
    </row>
    <row r="267" spans="2:5" s="32" customFormat="1" ht="32.25" customHeight="1" x14ac:dyDescent="0.25">
      <c r="B267" s="96"/>
      <c r="C267" s="31"/>
      <c r="E267" s="31"/>
    </row>
    <row r="268" spans="2:5" s="32" customFormat="1" ht="32.25" customHeight="1" x14ac:dyDescent="0.25">
      <c r="B268" s="96"/>
      <c r="C268" s="31"/>
      <c r="E268" s="31"/>
    </row>
    <row r="269" spans="2:5" s="32" customFormat="1" ht="32.25" customHeight="1" x14ac:dyDescent="0.25">
      <c r="B269" s="96"/>
      <c r="C269" s="31"/>
      <c r="E269" s="31"/>
    </row>
    <row r="270" spans="2:5" s="32" customFormat="1" ht="32.25" customHeight="1" x14ac:dyDescent="0.25">
      <c r="B270" s="96"/>
      <c r="C270" s="31"/>
      <c r="E270" s="31"/>
    </row>
    <row r="271" spans="2:5" s="32" customFormat="1" ht="32.25" customHeight="1" x14ac:dyDescent="0.25">
      <c r="B271" s="96"/>
      <c r="C271" s="31"/>
      <c r="E271" s="31"/>
    </row>
    <row r="272" spans="2:5" s="32" customFormat="1" ht="32.25" customHeight="1" x14ac:dyDescent="0.25">
      <c r="B272" s="96"/>
      <c r="C272" s="31"/>
      <c r="E272" s="31"/>
    </row>
    <row r="273" spans="2:5" s="32" customFormat="1" ht="32.25" customHeight="1" x14ac:dyDescent="0.25">
      <c r="B273" s="96"/>
      <c r="C273" s="31"/>
      <c r="E273" s="31"/>
    </row>
    <row r="274" spans="2:5" s="32" customFormat="1" ht="32.25" customHeight="1" x14ac:dyDescent="0.25">
      <c r="B274" s="96"/>
      <c r="C274" s="31"/>
      <c r="E274" s="31"/>
    </row>
    <row r="275" spans="2:5" s="32" customFormat="1" ht="32.25" customHeight="1" x14ac:dyDescent="0.25">
      <c r="B275" s="96"/>
      <c r="C275" s="31"/>
      <c r="E275" s="31"/>
    </row>
    <row r="276" spans="2:5" s="32" customFormat="1" ht="32.25" customHeight="1" x14ac:dyDescent="0.25">
      <c r="B276" s="96"/>
      <c r="C276" s="31"/>
      <c r="E276" s="31"/>
    </row>
    <row r="277" spans="2:5" s="32" customFormat="1" ht="32.25" customHeight="1" x14ac:dyDescent="0.25">
      <c r="B277" s="96"/>
      <c r="C277" s="31"/>
      <c r="E277" s="31"/>
    </row>
    <row r="278" spans="2:5" s="32" customFormat="1" x14ac:dyDescent="0.25">
      <c r="B278" s="96"/>
      <c r="C278" s="31"/>
      <c r="E278" s="31"/>
    </row>
    <row r="279" spans="2:5" s="32" customFormat="1" x14ac:dyDescent="0.25">
      <c r="B279" s="96"/>
      <c r="C279" s="31"/>
      <c r="E279" s="31"/>
    </row>
  </sheetData>
  <mergeCells count="9">
    <mergeCell ref="C87:C88"/>
    <mergeCell ref="D87:D88"/>
    <mergeCell ref="E87:E88"/>
    <mergeCell ref="A46:B46"/>
    <mergeCell ref="A62:B62"/>
    <mergeCell ref="A67:B67"/>
    <mergeCell ref="A84:B84"/>
    <mergeCell ref="A85:B85"/>
    <mergeCell ref="A87:A88"/>
  </mergeCells>
  <printOptions horizontalCentered="1"/>
  <pageMargins left="0.19685039370078741" right="0.19685039370078741" top="0.59055118110236227" bottom="0.19685039370078741" header="0.19685039370078741" footer="0.19685039370078741"/>
  <pageSetup scale="54" orientation="portrait" r:id="rId1"/>
  <rowBreaks count="3" manualBreakCount="3">
    <brk id="115" max="1" man="1"/>
    <brk id="163" max="1" man="1"/>
    <brk id="198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RESUMEN PRESUP.</vt:lpstr>
      <vt:lpstr>'RESUMEN PRESUP.'!Área_de_impresión</vt:lpstr>
      <vt:lpstr>'RESUMEN PRESUP.'!Títulos_a_imprimir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Marquez</dc:creator>
  <cp:lastModifiedBy>Carlos Marquez</cp:lastModifiedBy>
  <dcterms:created xsi:type="dcterms:W3CDTF">2021-12-13T15:41:57Z</dcterms:created>
  <dcterms:modified xsi:type="dcterms:W3CDTF">2021-12-13T15:42:34Z</dcterms:modified>
</cp:coreProperties>
</file>