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irez\Desktop\PRESUPUESTO MODIFICADO\"/>
    </mc:Choice>
  </mc:AlternateContent>
  <xr:revisionPtr revIDLastSave="0" documentId="8_{4565ACE2-EC38-47A3-868F-6594C7D13A5B}" xr6:coauthVersionLast="47" xr6:coauthVersionMax="47" xr10:uidLastSave="{00000000-0000-0000-0000-000000000000}"/>
  <bookViews>
    <workbookView xWindow="-120" yWindow="-120" windowWidth="20730" windowHeight="11160" xr2:uid="{01D213A5-ADBC-4B7A-8CA4-EB18635F441B}"/>
  </bookViews>
  <sheets>
    <sheet name="PRESUPUESTO 2023" sheetId="1" r:id="rId1"/>
  </sheets>
  <externalReferences>
    <externalReference r:id="rId2"/>
  </externalReferences>
  <definedNames>
    <definedName name="_xlnm._FilterDatabase" localSheetId="0" hidden="1">'PRESUPUESTO 2023'!$A$7:$J$180</definedName>
    <definedName name="_xlnm.Print_Area" localSheetId="0">'PRESUPUESTO 2023'!$A$1:$S$184</definedName>
    <definedName name="NOMBRE">#REF!</definedName>
    <definedName name="_xlnm.Print_Titles" localSheetId="0">'PRESUPUESTO 2023'!$3:$7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9" i="1" l="1"/>
  <c r="S179" i="1" s="1"/>
  <c r="S178" i="1" s="1"/>
  <c r="E179" i="1"/>
  <c r="D179" i="1"/>
  <c r="D178" i="1" s="1"/>
  <c r="Q178" i="1"/>
  <c r="E178" i="1"/>
  <c r="F178" i="1" s="1"/>
  <c r="C178" i="1"/>
  <c r="T177" i="1"/>
  <c r="S177" i="1"/>
  <c r="R177" i="1"/>
  <c r="R176" i="1"/>
  <c r="S176" i="1" s="1"/>
  <c r="F176" i="1"/>
  <c r="E176" i="1"/>
  <c r="C176" i="1"/>
  <c r="R175" i="1"/>
  <c r="S175" i="1" s="1"/>
  <c r="F175" i="1"/>
  <c r="R174" i="1"/>
  <c r="S174" i="1" s="1"/>
  <c r="F174" i="1"/>
  <c r="E174" i="1"/>
  <c r="C174" i="1"/>
  <c r="S173" i="1"/>
  <c r="R173" i="1"/>
  <c r="E173" i="1"/>
  <c r="F173" i="1" s="1"/>
  <c r="C173" i="1"/>
  <c r="E172" i="1"/>
  <c r="E171" i="1"/>
  <c r="C171" i="1"/>
  <c r="C168" i="1" s="1"/>
  <c r="E170" i="1"/>
  <c r="R170" i="1" s="1"/>
  <c r="S170" i="1" s="1"/>
  <c r="E169" i="1"/>
  <c r="L168" i="1"/>
  <c r="M168" i="1" s="1"/>
  <c r="N168" i="1" s="1"/>
  <c r="O168" i="1" s="1"/>
  <c r="P168" i="1" s="1"/>
  <c r="Q168" i="1" s="1"/>
  <c r="R168" i="1" s="1"/>
  <c r="E168" i="1"/>
  <c r="F168" i="1" s="1"/>
  <c r="G168" i="1" s="1"/>
  <c r="H168" i="1" s="1"/>
  <c r="I168" i="1" s="1"/>
  <c r="J168" i="1" s="1"/>
  <c r="K168" i="1" s="1"/>
  <c r="E167" i="1"/>
  <c r="R167" i="1" s="1"/>
  <c r="S167" i="1" s="1"/>
  <c r="R166" i="1"/>
  <c r="S166" i="1" s="1"/>
  <c r="F166" i="1"/>
  <c r="D166" i="1"/>
  <c r="C166" i="1"/>
  <c r="T165" i="1"/>
  <c r="C165" i="1"/>
  <c r="D165" i="1" s="1"/>
  <c r="E165" i="1" s="1"/>
  <c r="C164" i="1"/>
  <c r="D164" i="1" s="1"/>
  <c r="E164" i="1" s="1"/>
  <c r="R164" i="1" s="1"/>
  <c r="S164" i="1" s="1"/>
  <c r="R163" i="1"/>
  <c r="S163" i="1" s="1"/>
  <c r="C163" i="1"/>
  <c r="D163" i="1" s="1"/>
  <c r="F163" i="1" s="1"/>
  <c r="D162" i="1"/>
  <c r="E162" i="1" s="1"/>
  <c r="C162" i="1"/>
  <c r="C161" i="1"/>
  <c r="D161" i="1" s="1"/>
  <c r="E161" i="1" s="1"/>
  <c r="Q160" i="1"/>
  <c r="R160" i="1" s="1"/>
  <c r="S160" i="1" s="1"/>
  <c r="D160" i="1"/>
  <c r="F160" i="1" s="1"/>
  <c r="R159" i="1"/>
  <c r="S159" i="1" s="1"/>
  <c r="D159" i="1"/>
  <c r="F159" i="1" s="1"/>
  <c r="R158" i="1"/>
  <c r="S158" i="1" s="1"/>
  <c r="C158" i="1"/>
  <c r="D158" i="1" s="1"/>
  <c r="R157" i="1"/>
  <c r="S157" i="1" s="1"/>
  <c r="F157" i="1"/>
  <c r="D157" i="1"/>
  <c r="C157" i="1"/>
  <c r="R156" i="1"/>
  <c r="S156" i="1" s="1"/>
  <c r="F156" i="1"/>
  <c r="C156" i="1"/>
  <c r="D156" i="1" s="1"/>
  <c r="E156" i="1" s="1"/>
  <c r="D155" i="1"/>
  <c r="E155" i="1" s="1"/>
  <c r="R154" i="1"/>
  <c r="S154" i="1" s="1"/>
  <c r="P154" i="1"/>
  <c r="F154" i="1"/>
  <c r="T153" i="1"/>
  <c r="D153" i="1"/>
  <c r="E153" i="1" s="1"/>
  <c r="R153" i="1" s="1"/>
  <c r="S153" i="1" s="1"/>
  <c r="C152" i="1"/>
  <c r="D152" i="1" s="1"/>
  <c r="R151" i="1"/>
  <c r="S151" i="1" s="1"/>
  <c r="F151" i="1"/>
  <c r="C151" i="1"/>
  <c r="E150" i="1"/>
  <c r="C150" i="1"/>
  <c r="R149" i="1"/>
  <c r="S149" i="1" s="1"/>
  <c r="F149" i="1"/>
  <c r="E149" i="1"/>
  <c r="Q148" i="1"/>
  <c r="O148" i="1"/>
  <c r="N148" i="1"/>
  <c r="M148" i="1"/>
  <c r="L148" i="1"/>
  <c r="K148" i="1"/>
  <c r="J148" i="1"/>
  <c r="I148" i="1"/>
  <c r="H148" i="1"/>
  <c r="G148" i="1"/>
  <c r="R147" i="1"/>
  <c r="S147" i="1" s="1"/>
  <c r="D147" i="1"/>
  <c r="F147" i="1" s="1"/>
  <c r="R146" i="1"/>
  <c r="S146" i="1" s="1"/>
  <c r="F146" i="1"/>
  <c r="R145" i="1"/>
  <c r="S145" i="1" s="1"/>
  <c r="C145" i="1"/>
  <c r="D145" i="1" s="1"/>
  <c r="F145" i="1" s="1"/>
  <c r="R144" i="1"/>
  <c r="S144" i="1" s="1"/>
  <c r="C144" i="1"/>
  <c r="D144" i="1" s="1"/>
  <c r="F144" i="1" s="1"/>
  <c r="Q143" i="1"/>
  <c r="R143" i="1" s="1"/>
  <c r="S143" i="1" s="1"/>
  <c r="F143" i="1"/>
  <c r="D142" i="1"/>
  <c r="E142" i="1" s="1"/>
  <c r="F141" i="1"/>
  <c r="E141" i="1"/>
  <c r="R141" i="1" s="1"/>
  <c r="S141" i="1" s="1"/>
  <c r="C141" i="1"/>
  <c r="D141" i="1" s="1"/>
  <c r="R140" i="1"/>
  <c r="S140" i="1" s="1"/>
  <c r="D140" i="1"/>
  <c r="E140" i="1" s="1"/>
  <c r="F140" i="1" s="1"/>
  <c r="C140" i="1"/>
  <c r="E139" i="1"/>
  <c r="D139" i="1"/>
  <c r="C138" i="1"/>
  <c r="D138" i="1" s="1"/>
  <c r="E138" i="1" s="1"/>
  <c r="S137" i="1"/>
  <c r="R137" i="1"/>
  <c r="F137" i="1"/>
  <c r="C137" i="1"/>
  <c r="D136" i="1"/>
  <c r="C136" i="1"/>
  <c r="R135" i="1"/>
  <c r="S135" i="1" s="1"/>
  <c r="F135" i="1"/>
  <c r="E135" i="1"/>
  <c r="E134" i="1"/>
  <c r="F134" i="1" s="1"/>
  <c r="C134" i="1"/>
  <c r="C130" i="1" s="1"/>
  <c r="F133" i="1"/>
  <c r="E133" i="1"/>
  <c r="F132" i="1"/>
  <c r="E132" i="1"/>
  <c r="F131" i="1"/>
  <c r="E131" i="1"/>
  <c r="Q130" i="1"/>
  <c r="P130" i="1"/>
  <c r="O130" i="1"/>
  <c r="N130" i="1"/>
  <c r="M130" i="1"/>
  <c r="L130" i="1"/>
  <c r="K130" i="1"/>
  <c r="J130" i="1"/>
  <c r="I130" i="1"/>
  <c r="H130" i="1"/>
  <c r="G130" i="1"/>
  <c r="E129" i="1"/>
  <c r="C129" i="1"/>
  <c r="C128" i="1"/>
  <c r="D128" i="1" s="1"/>
  <c r="E128" i="1" s="1"/>
  <c r="D127" i="1"/>
  <c r="E127" i="1" s="1"/>
  <c r="F127" i="1" s="1"/>
  <c r="E126" i="1"/>
  <c r="C126" i="1"/>
  <c r="E125" i="1"/>
  <c r="D125" i="1"/>
  <c r="R124" i="1"/>
  <c r="S124" i="1" s="1"/>
  <c r="F124" i="1"/>
  <c r="E124" i="1"/>
  <c r="C124" i="1"/>
  <c r="R123" i="1"/>
  <c r="S123" i="1" s="1"/>
  <c r="F122" i="1"/>
  <c r="E122" i="1"/>
  <c r="R122" i="1" s="1"/>
  <c r="S122" i="1" s="1"/>
  <c r="C122" i="1"/>
  <c r="R121" i="1"/>
  <c r="S121" i="1" s="1"/>
  <c r="F121" i="1"/>
  <c r="D121" i="1"/>
  <c r="E121" i="1" s="1"/>
  <c r="D120" i="1"/>
  <c r="E120" i="1" s="1"/>
  <c r="C120" i="1"/>
  <c r="E119" i="1"/>
  <c r="R119" i="1" s="1"/>
  <c r="S119" i="1" s="1"/>
  <c r="C119" i="1"/>
  <c r="C118" i="1"/>
  <c r="D118" i="1" s="1"/>
  <c r="E118" i="1" s="1"/>
  <c r="R118" i="1" s="1"/>
  <c r="S118" i="1" s="1"/>
  <c r="S117" i="1"/>
  <c r="R117" i="1"/>
  <c r="F117" i="1"/>
  <c r="C117" i="1"/>
  <c r="S116" i="1"/>
  <c r="R116" i="1"/>
  <c r="F116" i="1"/>
  <c r="C116" i="1"/>
  <c r="E115" i="1"/>
  <c r="D115" i="1"/>
  <c r="E114" i="1"/>
  <c r="C114" i="1"/>
  <c r="D114" i="1" s="1"/>
  <c r="D113" i="1"/>
  <c r="E113" i="1" s="1"/>
  <c r="S112" i="1"/>
  <c r="R112" i="1"/>
  <c r="C112" i="1"/>
  <c r="D112" i="1" s="1"/>
  <c r="F112" i="1" s="1"/>
  <c r="C111" i="1"/>
  <c r="D111" i="1" s="1"/>
  <c r="E111" i="1" s="1"/>
  <c r="S110" i="1"/>
  <c r="R110" i="1"/>
  <c r="D110" i="1"/>
  <c r="E110" i="1" s="1"/>
  <c r="F110" i="1" s="1"/>
  <c r="E109" i="1"/>
  <c r="D109" i="1"/>
  <c r="C109" i="1"/>
  <c r="R108" i="1"/>
  <c r="S108" i="1" s="1"/>
  <c r="F108" i="1"/>
  <c r="D108" i="1"/>
  <c r="R107" i="1"/>
  <c r="S107" i="1" s="1"/>
  <c r="C107" i="1"/>
  <c r="D107" i="1" s="1"/>
  <c r="F107" i="1" s="1"/>
  <c r="D106" i="1"/>
  <c r="E106" i="1" s="1"/>
  <c r="F106" i="1" s="1"/>
  <c r="E105" i="1"/>
  <c r="D105" i="1"/>
  <c r="C105" i="1"/>
  <c r="R104" i="1"/>
  <c r="S104" i="1" s="1"/>
  <c r="F104" i="1"/>
  <c r="C104" i="1"/>
  <c r="D104" i="1" s="1"/>
  <c r="E104" i="1" s="1"/>
  <c r="E103" i="1"/>
  <c r="D103" i="1"/>
  <c r="C103" i="1"/>
  <c r="R102" i="1"/>
  <c r="S102" i="1" s="1"/>
  <c r="F102" i="1"/>
  <c r="E102" i="1"/>
  <c r="D102" i="1"/>
  <c r="R101" i="1"/>
  <c r="S101" i="1" s="1"/>
  <c r="C101" i="1"/>
  <c r="D101" i="1" s="1"/>
  <c r="F101" i="1" s="1"/>
  <c r="D100" i="1"/>
  <c r="E100" i="1" s="1"/>
  <c r="C100" i="1"/>
  <c r="C99" i="1"/>
  <c r="D99" i="1" s="1"/>
  <c r="E99" i="1" s="1"/>
  <c r="D98" i="1"/>
  <c r="E98" i="1" s="1"/>
  <c r="F97" i="1"/>
  <c r="E97" i="1"/>
  <c r="R97" i="1" s="1"/>
  <c r="S97" i="1" s="1"/>
  <c r="D97" i="1"/>
  <c r="C97" i="1"/>
  <c r="C96" i="1"/>
  <c r="D96" i="1" s="1"/>
  <c r="E96" i="1" s="1"/>
  <c r="F95" i="1"/>
  <c r="E95" i="1"/>
  <c r="R95" i="1" s="1"/>
  <c r="S95" i="1" s="1"/>
  <c r="S94" i="1"/>
  <c r="R94" i="1"/>
  <c r="F94" i="1"/>
  <c r="D94" i="1"/>
  <c r="C94" i="1"/>
  <c r="Q93" i="1"/>
  <c r="P93" i="1"/>
  <c r="O93" i="1"/>
  <c r="N93" i="1"/>
  <c r="M93" i="1"/>
  <c r="L93" i="1"/>
  <c r="K93" i="1"/>
  <c r="J93" i="1"/>
  <c r="I93" i="1"/>
  <c r="H93" i="1"/>
  <c r="G93" i="1"/>
  <c r="C92" i="1"/>
  <c r="D92" i="1" s="1"/>
  <c r="E92" i="1" s="1"/>
  <c r="D91" i="1"/>
  <c r="E91" i="1" s="1"/>
  <c r="C91" i="1"/>
  <c r="R90" i="1"/>
  <c r="S90" i="1" s="1"/>
  <c r="F90" i="1"/>
  <c r="C90" i="1"/>
  <c r="R89" i="1"/>
  <c r="S89" i="1" s="1"/>
  <c r="F89" i="1"/>
  <c r="D89" i="1"/>
  <c r="E89" i="1" s="1"/>
  <c r="C89" i="1"/>
  <c r="S88" i="1"/>
  <c r="F88" i="1"/>
  <c r="E88" i="1"/>
  <c r="R88" i="1" s="1"/>
  <c r="D88" i="1"/>
  <c r="C88" i="1"/>
  <c r="S87" i="1"/>
  <c r="R87" i="1"/>
  <c r="F87" i="1"/>
  <c r="R86" i="1"/>
  <c r="S86" i="1" s="1"/>
  <c r="F86" i="1"/>
  <c r="E86" i="1"/>
  <c r="R85" i="1"/>
  <c r="S85" i="1" s="1"/>
  <c r="F85" i="1"/>
  <c r="E85" i="1"/>
  <c r="C85" i="1"/>
  <c r="R84" i="1"/>
  <c r="S84" i="1" s="1"/>
  <c r="F84" i="1"/>
  <c r="E84" i="1"/>
  <c r="C84" i="1"/>
  <c r="S83" i="1"/>
  <c r="E83" i="1"/>
  <c r="R83" i="1" s="1"/>
  <c r="C83" i="1"/>
  <c r="E82" i="1"/>
  <c r="D82" i="1"/>
  <c r="C82" i="1"/>
  <c r="D81" i="1"/>
  <c r="E81" i="1" s="1"/>
  <c r="F81" i="1" s="1"/>
  <c r="D80" i="1"/>
  <c r="E80" i="1" s="1"/>
  <c r="C80" i="1"/>
  <c r="C79" i="1"/>
  <c r="D79" i="1" s="1"/>
  <c r="E79" i="1" s="1"/>
  <c r="R79" i="1" s="1"/>
  <c r="S79" i="1" s="1"/>
  <c r="D78" i="1"/>
  <c r="E78" i="1" s="1"/>
  <c r="E77" i="1"/>
  <c r="D77" i="1"/>
  <c r="R76" i="1"/>
  <c r="S76" i="1" s="1"/>
  <c r="F76" i="1"/>
  <c r="E76" i="1"/>
  <c r="D76" i="1"/>
  <c r="R75" i="1"/>
  <c r="S75" i="1" s="1"/>
  <c r="C75" i="1"/>
  <c r="D75" i="1" s="1"/>
  <c r="E75" i="1" s="1"/>
  <c r="F75" i="1" s="1"/>
  <c r="E74" i="1"/>
  <c r="E73" i="1"/>
  <c r="C73" i="1"/>
  <c r="R72" i="1"/>
  <c r="S72" i="1" s="1"/>
  <c r="F72" i="1"/>
  <c r="E72" i="1"/>
  <c r="C72" i="1"/>
  <c r="D71" i="1"/>
  <c r="E71" i="1" s="1"/>
  <c r="F71" i="1" s="1"/>
  <c r="S70" i="1"/>
  <c r="R70" i="1"/>
  <c r="R69" i="1"/>
  <c r="S69" i="1" s="1"/>
  <c r="F69" i="1"/>
  <c r="E69" i="1"/>
  <c r="C69" i="1"/>
  <c r="D68" i="1"/>
  <c r="E68" i="1" s="1"/>
  <c r="F68" i="1" s="1"/>
  <c r="D67" i="1"/>
  <c r="E67" i="1" s="1"/>
  <c r="C67" i="1"/>
  <c r="R66" i="1"/>
  <c r="S66" i="1" s="1"/>
  <c r="F66" i="1"/>
  <c r="E66" i="1"/>
  <c r="D66" i="1"/>
  <c r="C65" i="1"/>
  <c r="D65" i="1" s="1"/>
  <c r="E65" i="1" s="1"/>
  <c r="F65" i="1" s="1"/>
  <c r="S64" i="1"/>
  <c r="R64" i="1"/>
  <c r="F64" i="1"/>
  <c r="S63" i="1"/>
  <c r="E63" i="1"/>
  <c r="R63" i="1" s="1"/>
  <c r="C63" i="1"/>
  <c r="E62" i="1"/>
  <c r="D62" i="1"/>
  <c r="R61" i="1"/>
  <c r="S61" i="1" s="1"/>
  <c r="F61" i="1"/>
  <c r="C61" i="1"/>
  <c r="R60" i="1"/>
  <c r="S60" i="1" s="1"/>
  <c r="F60" i="1"/>
  <c r="E60" i="1"/>
  <c r="D60" i="1"/>
  <c r="R59" i="1"/>
  <c r="S59" i="1" s="1"/>
  <c r="C59" i="1"/>
  <c r="D59" i="1" s="1"/>
  <c r="E59" i="1" s="1"/>
  <c r="F59" i="1" s="1"/>
  <c r="E58" i="1"/>
  <c r="D58" i="1"/>
  <c r="C58" i="1"/>
  <c r="R57" i="1"/>
  <c r="S57" i="1" s="1"/>
  <c r="F57" i="1"/>
  <c r="E57" i="1"/>
  <c r="C57" i="1"/>
  <c r="D56" i="1"/>
  <c r="E56" i="1" s="1"/>
  <c r="E55" i="1"/>
  <c r="E54" i="1"/>
  <c r="C54" i="1"/>
  <c r="R53" i="1"/>
  <c r="S53" i="1" s="1"/>
  <c r="F53" i="1"/>
  <c r="E53" i="1"/>
  <c r="D53" i="1"/>
  <c r="R52" i="1"/>
  <c r="S52" i="1" s="1"/>
  <c r="F52" i="1"/>
  <c r="E52" i="1"/>
  <c r="C52" i="1"/>
  <c r="S51" i="1"/>
  <c r="R51" i="1"/>
  <c r="D51" i="1"/>
  <c r="F51" i="1" s="1"/>
  <c r="D50" i="1"/>
  <c r="E50" i="1" s="1"/>
  <c r="S49" i="1"/>
  <c r="R49" i="1"/>
  <c r="D49" i="1"/>
  <c r="F49" i="1" s="1"/>
  <c r="C49" i="1"/>
  <c r="C48" i="1"/>
  <c r="D48" i="1" s="1"/>
  <c r="E48" i="1" s="1"/>
  <c r="R48" i="1" s="1"/>
  <c r="S48" i="1" s="1"/>
  <c r="S47" i="1"/>
  <c r="R47" i="1"/>
  <c r="F47" i="1"/>
  <c r="C47" i="1"/>
  <c r="D46" i="1"/>
  <c r="E46" i="1" s="1"/>
  <c r="C46" i="1"/>
  <c r="F45" i="1"/>
  <c r="C45" i="1"/>
  <c r="D45" i="1" s="1"/>
  <c r="E45" i="1" s="1"/>
  <c r="R45" i="1" s="1"/>
  <c r="S45" i="1" s="1"/>
  <c r="D44" i="1"/>
  <c r="C44" i="1"/>
  <c r="C42" i="1" s="1"/>
  <c r="R43" i="1"/>
  <c r="S43" i="1" s="1"/>
  <c r="F43" i="1"/>
  <c r="E43" i="1"/>
  <c r="Q42" i="1"/>
  <c r="P42" i="1"/>
  <c r="O42" i="1"/>
  <c r="N42" i="1"/>
  <c r="M42" i="1"/>
  <c r="L42" i="1"/>
  <c r="K42" i="1"/>
  <c r="J42" i="1"/>
  <c r="I42" i="1"/>
  <c r="H42" i="1"/>
  <c r="G42" i="1"/>
  <c r="R41" i="1"/>
  <c r="S41" i="1" s="1"/>
  <c r="F41" i="1"/>
  <c r="E41" i="1"/>
  <c r="R40" i="1"/>
  <c r="S40" i="1" s="1"/>
  <c r="F40" i="1"/>
  <c r="E40" i="1"/>
  <c r="R39" i="1"/>
  <c r="S39" i="1" s="1"/>
  <c r="F39" i="1"/>
  <c r="E39" i="1"/>
  <c r="R38" i="1"/>
  <c r="S38" i="1" s="1"/>
  <c r="F38" i="1"/>
  <c r="E38" i="1"/>
  <c r="R37" i="1"/>
  <c r="S37" i="1" s="1"/>
  <c r="F37" i="1"/>
  <c r="C37" i="1"/>
  <c r="R36" i="1"/>
  <c r="S36" i="1" s="1"/>
  <c r="F36" i="1"/>
  <c r="C36" i="1"/>
  <c r="R35" i="1"/>
  <c r="S35" i="1" s="1"/>
  <c r="F35" i="1"/>
  <c r="C35" i="1"/>
  <c r="R34" i="1"/>
  <c r="S34" i="1" s="1"/>
  <c r="D34" i="1"/>
  <c r="E34" i="1" s="1"/>
  <c r="F34" i="1" s="1"/>
  <c r="S33" i="1"/>
  <c r="R33" i="1"/>
  <c r="D33" i="1"/>
  <c r="F33" i="1" s="1"/>
  <c r="S32" i="1"/>
  <c r="R32" i="1"/>
  <c r="C32" i="1"/>
  <c r="D32" i="1" s="1"/>
  <c r="F32" i="1" s="1"/>
  <c r="E31" i="1"/>
  <c r="D31" i="1"/>
  <c r="R30" i="1"/>
  <c r="S30" i="1" s="1"/>
  <c r="F30" i="1"/>
  <c r="E30" i="1"/>
  <c r="D30" i="1"/>
  <c r="D29" i="1"/>
  <c r="E29" i="1" s="1"/>
  <c r="F29" i="1" s="1"/>
  <c r="S28" i="1"/>
  <c r="R28" i="1"/>
  <c r="F28" i="1"/>
  <c r="R27" i="1"/>
  <c r="S27" i="1" s="1"/>
  <c r="N27" i="1"/>
  <c r="D27" i="1"/>
  <c r="E27" i="1" s="1"/>
  <c r="F27" i="1" s="1"/>
  <c r="E26" i="1"/>
  <c r="D26" i="1"/>
  <c r="C26" i="1"/>
  <c r="R25" i="1"/>
  <c r="S25" i="1" s="1"/>
  <c r="N25" i="1"/>
  <c r="C25" i="1"/>
  <c r="D25" i="1" s="1"/>
  <c r="F25" i="1" s="1"/>
  <c r="S24" i="1"/>
  <c r="R24" i="1"/>
  <c r="F24" i="1"/>
  <c r="S23" i="1"/>
  <c r="R23" i="1"/>
  <c r="D23" i="1"/>
  <c r="F23" i="1" s="1"/>
  <c r="E22" i="1"/>
  <c r="D22" i="1"/>
  <c r="C22" i="1"/>
  <c r="N21" i="1"/>
  <c r="N23" i="1" s="1"/>
  <c r="N8" i="1" s="1"/>
  <c r="N180" i="1" s="1"/>
  <c r="D21" i="1"/>
  <c r="E21" i="1" s="1"/>
  <c r="C21" i="1"/>
  <c r="R20" i="1"/>
  <c r="S20" i="1" s="1"/>
  <c r="F20" i="1"/>
  <c r="E20" i="1"/>
  <c r="D20" i="1"/>
  <c r="D19" i="1"/>
  <c r="E19" i="1" s="1"/>
  <c r="F19" i="1" s="1"/>
  <c r="C19" i="1"/>
  <c r="F18" i="1"/>
  <c r="E18" i="1"/>
  <c r="R18" i="1" s="1"/>
  <c r="S18" i="1" s="1"/>
  <c r="D18" i="1"/>
  <c r="C18" i="1"/>
  <c r="D17" i="1"/>
  <c r="E17" i="1" s="1"/>
  <c r="F17" i="1" s="1"/>
  <c r="E16" i="1"/>
  <c r="D16" i="1"/>
  <c r="C16" i="1"/>
  <c r="R15" i="1"/>
  <c r="S15" i="1" s="1"/>
  <c r="F15" i="1"/>
  <c r="D15" i="1"/>
  <c r="C15" i="1"/>
  <c r="R14" i="1"/>
  <c r="S14" i="1" s="1"/>
  <c r="G14" i="1"/>
  <c r="F14" i="1"/>
  <c r="R13" i="1"/>
  <c r="S13" i="1" s="1"/>
  <c r="D13" i="1"/>
  <c r="E13" i="1" s="1"/>
  <c r="F13" i="1" s="1"/>
  <c r="E12" i="1"/>
  <c r="E11" i="1"/>
  <c r="D11" i="1"/>
  <c r="G10" i="1"/>
  <c r="G8" i="1" s="1"/>
  <c r="G180" i="1" s="1"/>
  <c r="F10" i="1"/>
  <c r="E10" i="1"/>
  <c r="R10" i="1" s="1"/>
  <c r="S10" i="1" s="1"/>
  <c r="D10" i="1"/>
  <c r="R9" i="1"/>
  <c r="S9" i="1" s="1"/>
  <c r="Q9" i="1"/>
  <c r="P9" i="1"/>
  <c r="O9" i="1"/>
  <c r="N9" i="1"/>
  <c r="M9" i="1"/>
  <c r="L9" i="1"/>
  <c r="K9" i="1"/>
  <c r="J9" i="1"/>
  <c r="I9" i="1"/>
  <c r="H9" i="1"/>
  <c r="G9" i="1"/>
  <c r="F9" i="1"/>
  <c r="E9" i="1"/>
  <c r="Q8" i="1"/>
  <c r="P8" i="1"/>
  <c r="O8" i="1"/>
  <c r="M8" i="1"/>
  <c r="M180" i="1" s="1"/>
  <c r="L8" i="1"/>
  <c r="K8" i="1"/>
  <c r="J8" i="1"/>
  <c r="J180" i="1" s="1"/>
  <c r="I8" i="1"/>
  <c r="H8" i="1"/>
  <c r="F21" i="1" l="1"/>
  <c r="R21" i="1"/>
  <c r="S21" i="1" s="1"/>
  <c r="R54" i="1"/>
  <c r="S54" i="1" s="1"/>
  <c r="F54" i="1"/>
  <c r="R99" i="1"/>
  <c r="S99" i="1" s="1"/>
  <c r="F99" i="1"/>
  <c r="I180" i="1"/>
  <c r="Q180" i="1"/>
  <c r="R12" i="1"/>
  <c r="S12" i="1" s="1"/>
  <c r="F12" i="1"/>
  <c r="R22" i="1"/>
  <c r="S22" i="1" s="1"/>
  <c r="F22" i="1"/>
  <c r="R26" i="1"/>
  <c r="S26" i="1" s="1"/>
  <c r="F26" i="1"/>
  <c r="R29" i="1"/>
  <c r="S29" i="1" s="1"/>
  <c r="D42" i="1"/>
  <c r="E44" i="1"/>
  <c r="F48" i="1"/>
  <c r="R55" i="1"/>
  <c r="S55" i="1" s="1"/>
  <c r="F55" i="1"/>
  <c r="R62" i="1"/>
  <c r="S62" i="1" s="1"/>
  <c r="F62" i="1"/>
  <c r="R65" i="1"/>
  <c r="S65" i="1" s="1"/>
  <c r="R74" i="1"/>
  <c r="S74" i="1" s="1"/>
  <c r="F74" i="1"/>
  <c r="R77" i="1"/>
  <c r="S77" i="1" s="1"/>
  <c r="F77" i="1"/>
  <c r="F79" i="1"/>
  <c r="R82" i="1"/>
  <c r="S82" i="1" s="1"/>
  <c r="F82" i="1"/>
  <c r="F92" i="1"/>
  <c r="R92" i="1"/>
  <c r="S92" i="1" s="1"/>
  <c r="F96" i="1"/>
  <c r="R96" i="1"/>
  <c r="R114" i="1"/>
  <c r="S114" i="1" s="1"/>
  <c r="F114" i="1"/>
  <c r="F120" i="1"/>
  <c r="R120" i="1"/>
  <c r="S120" i="1" s="1"/>
  <c r="R129" i="1"/>
  <c r="S129" i="1" s="1"/>
  <c r="F129" i="1"/>
  <c r="R139" i="1"/>
  <c r="S139" i="1" s="1"/>
  <c r="F139" i="1"/>
  <c r="R155" i="1"/>
  <c r="S155" i="1" s="1"/>
  <c r="F155" i="1"/>
  <c r="R162" i="1"/>
  <c r="S162" i="1" s="1"/>
  <c r="F162" i="1"/>
  <c r="F164" i="1"/>
  <c r="R169" i="1"/>
  <c r="S169" i="1" s="1"/>
  <c r="F169" i="1"/>
  <c r="R16" i="1"/>
  <c r="S16" i="1" s="1"/>
  <c r="F16" i="1"/>
  <c r="R73" i="1"/>
  <c r="S73" i="1" s="1"/>
  <c r="F73" i="1"/>
  <c r="R91" i="1"/>
  <c r="S91" i="1" s="1"/>
  <c r="F91" i="1"/>
  <c r="E8" i="1"/>
  <c r="D8" i="1"/>
  <c r="D180" i="1" s="1"/>
  <c r="C8" i="1"/>
  <c r="R46" i="1"/>
  <c r="S46" i="1" s="1"/>
  <c r="F46" i="1"/>
  <c r="R50" i="1"/>
  <c r="S50" i="1" s="1"/>
  <c r="F50" i="1"/>
  <c r="R56" i="1"/>
  <c r="S56" i="1" s="1"/>
  <c r="F56" i="1"/>
  <c r="R58" i="1"/>
  <c r="S58" i="1" s="1"/>
  <c r="F58" i="1"/>
  <c r="R68" i="1"/>
  <c r="S68" i="1" s="1"/>
  <c r="R71" i="1"/>
  <c r="S71" i="1" s="1"/>
  <c r="R78" i="1"/>
  <c r="S78" i="1" s="1"/>
  <c r="F78" i="1"/>
  <c r="R81" i="1"/>
  <c r="S81" i="1" s="1"/>
  <c r="E93" i="1"/>
  <c r="R100" i="1"/>
  <c r="S100" i="1" s="1"/>
  <c r="F100" i="1"/>
  <c r="R125" i="1"/>
  <c r="S125" i="1" s="1"/>
  <c r="F125" i="1"/>
  <c r="R150" i="1"/>
  <c r="F150" i="1"/>
  <c r="D148" i="1"/>
  <c r="E152" i="1"/>
  <c r="F165" i="1"/>
  <c r="R165" i="1"/>
  <c r="S165" i="1" s="1"/>
  <c r="R142" i="1"/>
  <c r="S142" i="1" s="1"/>
  <c r="F142" i="1"/>
  <c r="R11" i="1"/>
  <c r="F11" i="1"/>
  <c r="F8" i="1" s="1"/>
  <c r="R17" i="1"/>
  <c r="S17" i="1" s="1"/>
  <c r="R19" i="1"/>
  <c r="S19" i="1" s="1"/>
  <c r="R31" i="1"/>
  <c r="S31" i="1" s="1"/>
  <c r="F31" i="1"/>
  <c r="R67" i="1"/>
  <c r="S67" i="1" s="1"/>
  <c r="F67" i="1"/>
  <c r="R80" i="1"/>
  <c r="S80" i="1" s="1"/>
  <c r="F80" i="1"/>
  <c r="R98" i="1"/>
  <c r="S98" i="1" s="1"/>
  <c r="F98" i="1"/>
  <c r="F93" i="1" s="1"/>
  <c r="R103" i="1"/>
  <c r="S103" i="1" s="1"/>
  <c r="F103" i="1"/>
  <c r="R109" i="1"/>
  <c r="S109" i="1" s="1"/>
  <c r="F109" i="1"/>
  <c r="R111" i="1"/>
  <c r="S111" i="1" s="1"/>
  <c r="F111" i="1"/>
  <c r="F113" i="1"/>
  <c r="R113" i="1"/>
  <c r="S113" i="1" s="1"/>
  <c r="R128" i="1"/>
  <c r="S128" i="1" s="1"/>
  <c r="F128" i="1"/>
  <c r="R138" i="1"/>
  <c r="S138" i="1" s="1"/>
  <c r="F138" i="1"/>
  <c r="R161" i="1"/>
  <c r="S161" i="1" s="1"/>
  <c r="F161" i="1"/>
  <c r="D130" i="1"/>
  <c r="R171" i="1"/>
  <c r="S171" i="1" s="1"/>
  <c r="F171" i="1"/>
  <c r="F179" i="1"/>
  <c r="K180" i="1"/>
  <c r="O180" i="1"/>
  <c r="F63" i="1"/>
  <c r="F83" i="1"/>
  <c r="C93" i="1"/>
  <c r="R106" i="1"/>
  <c r="S106" i="1" s="1"/>
  <c r="F118" i="1"/>
  <c r="F119" i="1"/>
  <c r="R127" i="1"/>
  <c r="S127" i="1" s="1"/>
  <c r="E136" i="1"/>
  <c r="C148" i="1"/>
  <c r="F153" i="1"/>
  <c r="P148" i="1"/>
  <c r="R178" i="1"/>
  <c r="H180" i="1"/>
  <c r="L180" i="1"/>
  <c r="P180" i="1"/>
  <c r="D93" i="1"/>
  <c r="R105" i="1"/>
  <c r="S105" i="1" s="1"/>
  <c r="F105" i="1"/>
  <c r="R115" i="1"/>
  <c r="S115" i="1" s="1"/>
  <c r="F115" i="1"/>
  <c r="R126" i="1"/>
  <c r="S126" i="1" s="1"/>
  <c r="F126" i="1"/>
  <c r="E130" i="1"/>
  <c r="F167" i="1"/>
  <c r="F170" i="1"/>
  <c r="R172" i="1"/>
  <c r="S172" i="1" s="1"/>
  <c r="S168" i="1" s="1"/>
  <c r="F172" i="1"/>
  <c r="F152" i="1" l="1"/>
  <c r="R152" i="1"/>
  <c r="S152" i="1" s="1"/>
  <c r="R136" i="1"/>
  <c r="F136" i="1"/>
  <c r="F130" i="1" s="1"/>
  <c r="R8" i="1"/>
  <c r="S11" i="1"/>
  <c r="S8" i="1" s="1"/>
  <c r="F148" i="1"/>
  <c r="R44" i="1"/>
  <c r="F44" i="1"/>
  <c r="F42" i="1" s="1"/>
  <c r="F180" i="1" s="1"/>
  <c r="E42" i="1"/>
  <c r="E180" i="1" s="1"/>
  <c r="S150" i="1"/>
  <c r="S148" i="1" s="1"/>
  <c r="R93" i="1"/>
  <c r="S96" i="1"/>
  <c r="S93" i="1" s="1"/>
  <c r="E148" i="1"/>
  <c r="C180" i="1"/>
  <c r="S136" i="1" l="1"/>
  <c r="S130" i="1" s="1"/>
  <c r="R130" i="1"/>
  <c r="R180" i="1"/>
  <c r="R148" i="1"/>
  <c r="R42" i="1"/>
  <c r="S44" i="1"/>
  <c r="S42" i="1" s="1"/>
  <c r="S180" i="1" s="1"/>
  <c r="T180" i="1" s="1"/>
</calcChain>
</file>

<file path=xl/sharedStrings.xml><?xml version="1.0" encoding="utf-8"?>
<sst xmlns="http://schemas.openxmlformats.org/spreadsheetml/2006/main" count="326" uniqueCount="324">
  <si>
    <t>LIGA MUNICIPAL DOMINICANA</t>
  </si>
  <si>
    <t>PRESUPUESTO DEL AÑO 2023</t>
  </si>
  <si>
    <t>CODIGO</t>
  </si>
  <si>
    <t>DENOMINACIÓN OBJETO DEL GASTO</t>
  </si>
  <si>
    <t xml:space="preserve">PROYECTO DE PRESUP.  </t>
  </si>
  <si>
    <t xml:space="preserve">PROYECTO DE PRESUPUESTO  </t>
  </si>
  <si>
    <t>PRESUPUESTO MODIFICADO PROGRAMA DE APOYO.</t>
  </si>
  <si>
    <t>PARTIDAS MODIFICADAS (SALDO NO EJECUTADOS) LMD</t>
  </si>
  <si>
    <t>PRESUPUESTO MODIFICADO LMD</t>
  </si>
  <si>
    <t>PRESUPUESTO MODIFICADO (INCLUYE ASIGNACION EXTRAORDINARIA)</t>
  </si>
  <si>
    <t xml:space="preserve"> OBJETO</t>
  </si>
  <si>
    <t>2.1.</t>
  </si>
  <si>
    <t>REMUNERACIONES</t>
  </si>
  <si>
    <t>2.1.1.1.</t>
  </si>
  <si>
    <t>SUELDOS PARA CARGOS FIJOS</t>
  </si>
  <si>
    <t>2.1.1.1.01.</t>
  </si>
  <si>
    <t>SUELDOS FIJOS</t>
  </si>
  <si>
    <t>2.1.1.2</t>
  </si>
  <si>
    <t>SUELDOS PERSONAL TEMPORERO</t>
  </si>
  <si>
    <t>2.1.1.2.08</t>
  </si>
  <si>
    <t>SUELDOS PERSONAL  TEMPOREROS</t>
  </si>
  <si>
    <t>2.1.1.2.05</t>
  </si>
  <si>
    <t>SUELDO PERSONAL EN PERIODO PROBATORIO</t>
  </si>
  <si>
    <t>2.1.1.2.06</t>
  </si>
  <si>
    <t>JORNALEROS</t>
  </si>
  <si>
    <t>2.1.1.3.01</t>
  </si>
  <si>
    <t>SUELDO PERSONAL EN TRAMITE DE PENSIONES</t>
  </si>
  <si>
    <t>2.1.1.4.01</t>
  </si>
  <si>
    <t>SUELDO ANUAL No. 13</t>
  </si>
  <si>
    <t>2.1.1.5</t>
  </si>
  <si>
    <t>PRESTACIONES ECONOMICAS</t>
  </si>
  <si>
    <t>2.1.1.5.03</t>
  </si>
  <si>
    <t xml:space="preserve">PRESTACIONES LABORALES POR DESVINCULACION </t>
  </si>
  <si>
    <t>2.1.1.5.04</t>
  </si>
  <si>
    <t>PROPORCION DE VACACIONES NO DISFRUTADAS</t>
  </si>
  <si>
    <t>2.1.2.2</t>
  </si>
  <si>
    <t>COMPENSACION</t>
  </si>
  <si>
    <t>2.1.2.2.01</t>
  </si>
  <si>
    <t>COMPESACION POR GASTOS DE ALIMENTACION</t>
  </si>
  <si>
    <t>2.1.2.2.02</t>
  </si>
  <si>
    <t>COMPESACION POR HORAS EXTRAORDINARIAS</t>
  </si>
  <si>
    <t>2.1.2.2.05</t>
  </si>
  <si>
    <t>COMPESACION POR SERVICIOS DE SEGURIDAD</t>
  </si>
  <si>
    <t>2.1.2.2.06</t>
  </si>
  <si>
    <t>COMPESACION POR RESULTADOS</t>
  </si>
  <si>
    <t>2.1.2.2.08</t>
  </si>
  <si>
    <t>COMPESACIONES ESPECIALES</t>
  </si>
  <si>
    <t>2.1.2.2.09</t>
  </si>
  <si>
    <t>BONO POR DESEMPEÑO</t>
  </si>
  <si>
    <t>2.1.3.1</t>
  </si>
  <si>
    <t>DIETAS Y GASTOS DE REPRESENTACION</t>
  </si>
  <si>
    <t>2.1.3.1.01</t>
  </si>
  <si>
    <t>DIETAS EN EL PAIS</t>
  </si>
  <si>
    <t>2.1.3.2</t>
  </si>
  <si>
    <t>GASTOS DE REPRESENTCION</t>
  </si>
  <si>
    <t>2.1.3.2.01</t>
  </si>
  <si>
    <t>GASTOS DE REPRESENTACION EN EL PAIS</t>
  </si>
  <si>
    <t>2.1.4.2</t>
  </si>
  <si>
    <t>OTRAS GRATIFICACIONES Y BONIFICACIONES</t>
  </si>
  <si>
    <t>2.1.4.2.02</t>
  </si>
  <si>
    <t>GRATIFICACIONES  POR PASANTIAS</t>
  </si>
  <si>
    <t>2.1.4.2.04</t>
  </si>
  <si>
    <t>OTRAS  GRATIFICACIONES (CANASTAS)</t>
  </si>
  <si>
    <t>2.1.5.1</t>
  </si>
  <si>
    <t>CONTRIB. A LA SEGURIDAD SOC. Y RIEGO LAB.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</si>
  <si>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</si>
  <si>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</si>
  <si>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</si>
  <si>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</si>
  <si>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</si>
  <si>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RIEGO LABORAL</t>
  </si>
  <si>
    <t>SERVICIOS BASICOS</t>
  </si>
  <si>
    <t>2.2.1</t>
  </si>
  <si>
    <t>SERVICIOS DE COMUNICACIÓN</t>
  </si>
  <si>
    <t>2.2.1.2.01</t>
  </si>
  <si>
    <t>SERV. TELEFONICO LARGA DISTANCIA</t>
  </si>
  <si>
    <t>2.2.1.3.01</t>
  </si>
  <si>
    <t>TELEFONO LOCAL</t>
  </si>
  <si>
    <t>2.2.1.5.01</t>
  </si>
  <si>
    <t>SERV. DE INTERNET Y TELEV. POR CABLE</t>
  </si>
  <si>
    <t>2.2.1.6.01</t>
  </si>
  <si>
    <t>ELECTRICIDAD</t>
  </si>
  <si>
    <t>2.2.1.7.01</t>
  </si>
  <si>
    <t>AGUA</t>
  </si>
  <si>
    <t>2.2.1.8.01</t>
  </si>
  <si>
    <t>RECOLECCION DE RESIDUOS SOLIDOS</t>
  </si>
  <si>
    <t>2.2.2</t>
  </si>
  <si>
    <t>PUBLICACION</t>
  </si>
  <si>
    <t>2.2.2.1.01</t>
  </si>
  <si>
    <t>AVISO Y PROPAGANDA</t>
  </si>
  <si>
    <t>2.2.2.2.01</t>
  </si>
  <si>
    <t>IMPRESIÓN  Y ENCUADERNACION</t>
  </si>
  <si>
    <t>2.2.3</t>
  </si>
  <si>
    <t>VIATICOS</t>
  </si>
  <si>
    <t>2.2.3.1.01</t>
  </si>
  <si>
    <t xml:space="preserve">VIATICOS DENTRO  DEL PAIS </t>
  </si>
  <si>
    <t>2.2.3.2.01</t>
  </si>
  <si>
    <t>VIATICOS FUERA DE  PAIS</t>
  </si>
  <si>
    <t>2.2.4</t>
  </si>
  <si>
    <t>TRANSPORTE Y ALMACENAJE</t>
  </si>
  <si>
    <t>2.2.4.1.01</t>
  </si>
  <si>
    <t>PASAJES</t>
  </si>
  <si>
    <t>2.2.4.2.01</t>
  </si>
  <si>
    <t>FLETES</t>
  </si>
  <si>
    <t>2.2.4.4.01</t>
  </si>
  <si>
    <t>PEAJES</t>
  </si>
  <si>
    <t>2.2.5</t>
  </si>
  <si>
    <t>ALQUILERES Y RENTAS</t>
  </si>
  <si>
    <t>2.2.5.1.02</t>
  </si>
  <si>
    <t>Hospedaje</t>
  </si>
  <si>
    <t>2.2.5.3</t>
  </si>
  <si>
    <t>MAQUINARIAS Y EQUIPOS</t>
  </si>
  <si>
    <t>2.2.5.3.01</t>
  </si>
  <si>
    <t>ALQ. DE MAQUINARIAS Y EQUIPOS</t>
  </si>
  <si>
    <t>2.2.5.4.01</t>
  </si>
  <si>
    <t>ALQ. DE EQ. DE TRANSP., TRACCION Y ECAV.</t>
  </si>
  <si>
    <t>2.2.5.8.01</t>
  </si>
  <si>
    <t>OTROS ALQUILERES</t>
  </si>
  <si>
    <t>2.2.6</t>
  </si>
  <si>
    <t xml:space="preserve">SEGURO </t>
  </si>
  <si>
    <t>2.2.6.1.01</t>
  </si>
  <si>
    <t>BIENES  INMUEBLES E INFRAESTRUCTURAS</t>
  </si>
  <si>
    <t>2.2.6.2.01</t>
  </si>
  <si>
    <t xml:space="preserve">BIENES  MUEBLES </t>
  </si>
  <si>
    <t>2.2.6.3.01</t>
  </si>
  <si>
    <t>SEGURO MEDICO</t>
  </si>
  <si>
    <t>2.2.7</t>
  </si>
  <si>
    <t>CONSERV.  REP. Y CONST. TEMP.</t>
  </si>
  <si>
    <t>2.2.7.1.01</t>
  </si>
  <si>
    <t>OBRAS MENORES</t>
  </si>
  <si>
    <t>2.2.7.2.01</t>
  </si>
  <si>
    <t>MUEBLES Y EQUIPOS DE OFICINA</t>
  </si>
  <si>
    <t>2.2.7.2.02</t>
  </si>
  <si>
    <t>2.2.7.2.04</t>
  </si>
  <si>
    <t>MANT Y  REP. DE EQUIPOS SANITARIOS</t>
  </si>
  <si>
    <t>2.2.7.2.06</t>
  </si>
  <si>
    <t>MANT Y  REP. DE EQUIPOS DE TRANSP.</t>
  </si>
  <si>
    <t>2.2.8</t>
  </si>
  <si>
    <t>OTROS SERVICIOS NO PERSONALES</t>
  </si>
  <si>
    <t>2.2.8.2.01</t>
  </si>
  <si>
    <t>COMISION Y GASTOS BANCARIOS</t>
  </si>
  <si>
    <t>2.2.8.4.01</t>
  </si>
  <si>
    <t>SERVICIOS FUNERARIOS Y GASTOS CONEXOS</t>
  </si>
  <si>
    <t>2.2.8.5.01</t>
  </si>
  <si>
    <t>FUMIGACION, LAVANDERIA, LIMPIEZA E HIGIENES</t>
  </si>
  <si>
    <t>2.2.8.6</t>
  </si>
  <si>
    <t>EVENTOS Y FESTIVIDADES</t>
  </si>
  <si>
    <t>2.2.8.6.01</t>
  </si>
  <si>
    <t>ACTIVIDADES CULT. EVENTOS GENERALES</t>
  </si>
  <si>
    <t>2.2.8.6.02</t>
  </si>
  <si>
    <t>ACTIVIDADES FESTIVAS Y ASISTENCIAS SOCIAL</t>
  </si>
  <si>
    <t>2.2.8.6.03</t>
  </si>
  <si>
    <t>ACTIVIDADES DEP. DE REC. Y ENTRETENIMIENTOS</t>
  </si>
  <si>
    <t>2.2.8.6.04</t>
  </si>
  <si>
    <t>ACTIVIDADES JUVENTUD Y GENERO</t>
  </si>
  <si>
    <t>2.2.8.7</t>
  </si>
  <si>
    <t>SERVICIOS TECNICOS Y PROFESIONALES</t>
  </si>
  <si>
    <t>2.2.8.7.01</t>
  </si>
  <si>
    <t>SERV. DE ING., ARQ., INVESTIG. Y ANALISIS FACTIBLES</t>
  </si>
  <si>
    <t>2.2.8.7.04</t>
  </si>
  <si>
    <t>SERVICIOS DE CAPACITACION</t>
  </si>
  <si>
    <t>2.2.8.7.05</t>
  </si>
  <si>
    <t>SERVICIOS DE INFORMATICA Y SISTEMAS COMP.</t>
  </si>
  <si>
    <t>2.2.8.7.06</t>
  </si>
  <si>
    <t>OTROS SERV. TCNICOS ´PROF. (HONORARIOS)</t>
  </si>
  <si>
    <t>2.2.8.8.01</t>
  </si>
  <si>
    <t>IMPUESTOS DERECHOS Y TASAS</t>
  </si>
  <si>
    <t>2.2.8.9</t>
  </si>
  <si>
    <t>OTROS GASTOS OPERATIVOS</t>
  </si>
  <si>
    <t xml:space="preserve">MATERIALES Y SUMINISTROS </t>
  </si>
  <si>
    <t>2.3.1.1.01</t>
  </si>
  <si>
    <t>ALIMENTOS Y BEBIDAS PARA PERSONAS</t>
  </si>
  <si>
    <t>2.3.1.3</t>
  </si>
  <si>
    <t>PRODUCTOS AGROFORESTALES Y PECUARIOS</t>
  </si>
  <si>
    <t>2.3.1.3.01</t>
  </si>
  <si>
    <t>PRODUCTOS PECUARIOS</t>
  </si>
  <si>
    <t>2.3.1.3.03</t>
  </si>
  <si>
    <t>PRODUCTOS FORESTALES</t>
  </si>
  <si>
    <t>2.3.2</t>
  </si>
  <si>
    <t>TEXTILES Y VESTUARIOS</t>
  </si>
  <si>
    <t>2.3.2.1.01</t>
  </si>
  <si>
    <t>HILADOS Y TELAS</t>
  </si>
  <si>
    <t>2.3.2.2.01</t>
  </si>
  <si>
    <t>ACABADO TEXTILES</t>
  </si>
  <si>
    <t>2.3.2.3.01</t>
  </si>
  <si>
    <t>PRENDA DE VESTIR</t>
  </si>
  <si>
    <t>2.3.3.</t>
  </si>
  <si>
    <t>PROD. PAPEL, CARTON E IMRENTA</t>
  </si>
  <si>
    <t>2.3.3.1.01</t>
  </si>
  <si>
    <t>PAPEL DE ESCRITORIO</t>
  </si>
  <si>
    <t>2.3.3.3.01</t>
  </si>
  <si>
    <t>PRODUCTOS DE ARTES GRAFICAS</t>
  </si>
  <si>
    <t>2.3.3.4.01</t>
  </si>
  <si>
    <t>LIBROS, REVISTAS Y PERIODICOS</t>
  </si>
  <si>
    <t>2.3.5</t>
  </si>
  <si>
    <t>PROD. DE CUERO, CAUCHO Y PLASTICO</t>
  </si>
  <si>
    <t>2.3.5.3.01</t>
  </si>
  <si>
    <t>LLANTAS Y NEUMATICOS</t>
  </si>
  <si>
    <t>2.3.5.5.01</t>
  </si>
  <si>
    <t>ARTICULOS DE PLASTICOS (CONTENEDORES)</t>
  </si>
  <si>
    <t>2.3.6.1.01</t>
  </si>
  <si>
    <t>PRODUCTOS DE CEMENTO</t>
  </si>
  <si>
    <t>2.3.6.3</t>
  </si>
  <si>
    <t>PROD. METALICOS Y SUS DERIVADOS</t>
  </si>
  <si>
    <t>2.3.6.3.06</t>
  </si>
  <si>
    <t xml:space="preserve">ESTRUCTRUA METALICA ACABADAS </t>
  </si>
  <si>
    <t>2.3.6.3.04</t>
  </si>
  <si>
    <t>HERRAMIENTAS MENORES</t>
  </si>
  <si>
    <t>2.3.6.4</t>
  </si>
  <si>
    <t>MINERALES</t>
  </si>
  <si>
    <t>2.3.6.4.05</t>
  </si>
  <si>
    <t>PRODUCTOS AISLANTES</t>
  </si>
  <si>
    <t>2.3.7.1</t>
  </si>
  <si>
    <t>COMB., LUB. Y OTROS DERIV. QUIM.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</si>
  <si>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</si>
  <si>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</si>
  <si>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</si>
  <si>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</si>
  <si>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</si>
  <si>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</si>
  <si>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</si>
  <si>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</si>
  <si>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2.3.7.1.06</t>
  </si>
  <si>
    <t>LUBRICANTES</t>
  </si>
  <si>
    <t>2.3.7.2</t>
  </si>
  <si>
    <t>PRODUCTOS QUIMICOS Y CONEXOS</t>
  </si>
  <si>
    <t>2.3.7.2.05</t>
  </si>
  <si>
    <t>INSEC. FUMIGADORES Y OTROS</t>
  </si>
  <si>
    <t>2.3.7.2.06</t>
  </si>
  <si>
    <t>PINTURAS, LACAS, BARNICES, DILUYENTES Y OTROS</t>
  </si>
  <si>
    <t>2.3.9</t>
  </si>
  <si>
    <t>PRODUCTOS Y UTILIES VARIOS</t>
  </si>
  <si>
    <t>2.3.9.1.01</t>
  </si>
  <si>
    <t>UTILES DE LIMPIEZA</t>
  </si>
  <si>
    <t>2.3.9.2.01</t>
  </si>
  <si>
    <t>UTILES DE ESC. OFICINA, INFORM. Y DE ENSEÑANZA</t>
  </si>
  <si>
    <t>2.3.9.6.01</t>
  </si>
  <si>
    <t>PRODUCTOS ELECTRICOS Y AFINES</t>
  </si>
  <si>
    <t>2.3.9.9</t>
  </si>
  <si>
    <t>UTILES  DIVERSOS</t>
  </si>
  <si>
    <t>TRANSFERENCIAS</t>
  </si>
  <si>
    <t>2.4.1.1</t>
  </si>
  <si>
    <t>PREST. DE LA SEGURUDAD SOCIAL</t>
  </si>
  <si>
    <t>2.4.1.1.01</t>
  </si>
  <si>
    <t xml:space="preserve">PENSIONES </t>
  </si>
  <si>
    <t>2.4.1.1.02</t>
  </si>
  <si>
    <t>JUBILACIONES</t>
  </si>
  <si>
    <t>2.4.1.1.03</t>
  </si>
  <si>
    <t>INDENNIZACION LABORAL</t>
  </si>
  <si>
    <t>2.4.1.2</t>
  </si>
  <si>
    <t>AYUDAS Y DONACIONES A PERSONAS</t>
  </si>
  <si>
    <t>2.4.1.2.01</t>
  </si>
  <si>
    <t>AYUDAS Y DON. PROG. A HOGARES Y PERSONAS</t>
  </si>
  <si>
    <t>2.4.1.2.02</t>
  </si>
  <si>
    <t>AYUDAS Y DONACIONES OCACIONALES A HOGARES Y PERS.</t>
  </si>
  <si>
    <t>2.4.1.3.01</t>
  </si>
  <si>
    <t>PREMIOS LITERARIOS, DEPORTIVOS Y ARTISTICOS</t>
  </si>
  <si>
    <t>2.4.1.1.4</t>
  </si>
  <si>
    <t>BECAS Y VIAJES DE ESTUDIO</t>
  </si>
  <si>
    <t>2.4.1.1.4.01</t>
  </si>
  <si>
    <t>BECAS NACIONALES</t>
  </si>
  <si>
    <t>2.4.1.1.4.02</t>
  </si>
  <si>
    <t>BECAS EXTRANJERAS</t>
  </si>
  <si>
    <t>2.4.1.5</t>
  </si>
  <si>
    <t>TRANSF. CORRIENTES</t>
  </si>
  <si>
    <t>2.4.1.6.01</t>
  </si>
  <si>
    <t>TRANSF. CTES. A INST.S/FINES LUCROS</t>
  </si>
  <si>
    <t>2.4.3.1.01</t>
  </si>
  <si>
    <t>TRANSF. CTES. A GOBIERNO MUNICIPALES</t>
  </si>
  <si>
    <t>2.4.3.1.02</t>
  </si>
  <si>
    <t>OTRAS TRANSF. CTES. A GOBIERNO MUNICIPALES</t>
  </si>
  <si>
    <t>2.5.3.1.01</t>
  </si>
  <si>
    <t xml:space="preserve">TRANSF.DE CAP. A MUNICIP. </t>
  </si>
  <si>
    <t>2.5.3.1.02</t>
  </si>
  <si>
    <t>OTRAS TRANSF.DE CAP. A MUNICIPIOS (Villa Gonzalez)</t>
  </si>
  <si>
    <t>ACTIVOS NO FINANCIEROS</t>
  </si>
  <si>
    <t>2.6.1</t>
  </si>
  <si>
    <t>MAQINARIA Y EQUIPO</t>
  </si>
  <si>
    <t>2.6.1.1.01</t>
  </si>
  <si>
    <t>MUEBLES DE ALOJAMIENTO</t>
  </si>
  <si>
    <t>2.6.1.3.01</t>
  </si>
  <si>
    <t>EQUIPO DE COMPUTACION</t>
  </si>
  <si>
    <t>2.6.1.4.01</t>
  </si>
  <si>
    <t>ELECTRODOMESTICOS</t>
  </si>
  <si>
    <t>2.6.4</t>
  </si>
  <si>
    <t>EQUIPO DE TRANSPORTE</t>
  </si>
  <si>
    <t>2.6.4.1.01</t>
  </si>
  <si>
    <t>AUTOMOVILES Y CAMIONES</t>
  </si>
  <si>
    <t>2.6.4.7.01</t>
  </si>
  <si>
    <t>EQUIPO DE ELEVACION</t>
  </si>
  <si>
    <t>2.6.5.2.01</t>
  </si>
  <si>
    <t>MAQUINARIA Y EQUIPO INDUSTRIAL</t>
  </si>
  <si>
    <t>2.6.5.3.01</t>
  </si>
  <si>
    <t>HERRAMIENTAS Y MAQUINARIAS</t>
  </si>
  <si>
    <t>2.6.5.4.02</t>
  </si>
  <si>
    <t>AIRE ACONDICIONADO</t>
  </si>
  <si>
    <t>2.6.5.5.01</t>
  </si>
  <si>
    <t>EQUIPOS DE COMUNICACIÓN, TELECOM. Y SEÑALAMIENTO.</t>
  </si>
  <si>
    <t>2.6.5.8.01</t>
  </si>
  <si>
    <t>OTROS EQUIPOS (PANELES SOLARES)</t>
  </si>
  <si>
    <t>2.6.6.2.01</t>
  </si>
  <si>
    <t>EQUIPO DE SEGURIDAD</t>
  </si>
  <si>
    <t>2.6.8.3.01</t>
  </si>
  <si>
    <t>PROGRAMA DE INFORMATICA</t>
  </si>
  <si>
    <t>2.7.1.2.01</t>
  </si>
  <si>
    <t>OBRAS PARA EDIFICACION NO RESIDENCIAL</t>
  </si>
  <si>
    <t>2.7.1.3.01</t>
  </si>
  <si>
    <t>OBRAS PARA EDIFICACION Y OTRAS ESTRUCTURAS</t>
  </si>
  <si>
    <t>2.7.2.4.01</t>
  </si>
  <si>
    <t>INFRAESTRUCTURA  TERRESTRE Y OBRAS ANEXAS</t>
  </si>
  <si>
    <t>ACTIVOS FINANCIEROS</t>
  </si>
  <si>
    <t>PASIVOS FINANCIEROS</t>
  </si>
  <si>
    <t>2.8.2.</t>
  </si>
  <si>
    <t>AMORTIZACION DE PRESTAMOS INTERNOS</t>
  </si>
  <si>
    <t>2.8.2.1.01</t>
  </si>
  <si>
    <t>AMORTIZ. PRESTS. A C/P SECTOR PUBLICO</t>
  </si>
  <si>
    <t>OBRAS</t>
  </si>
  <si>
    <t>4.2.2</t>
  </si>
  <si>
    <t>DISMINUCION DE PASIVO</t>
  </si>
  <si>
    <t>4.2.2.1.01</t>
  </si>
  <si>
    <t>DISMINUCION DE CUENTAS POR PAGAR  C/P</t>
  </si>
  <si>
    <t xml:space="preserve">TOTAL  GENERAL </t>
  </si>
  <si>
    <r>
      <t xml:space="preserve">LIC. VICTOR D’ AZA </t>
    </r>
    <r>
      <rPr>
        <sz val="22"/>
        <rFont val="Times New Roman"/>
        <family val="1"/>
      </rPr>
      <t xml:space="preserve">  </t>
    </r>
  </si>
  <si>
    <t>Secretario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</si>
</sst>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 val="singleAccounting"/>
      <sz val="12"/>
      <name val="Arial"/>
      <family val="2"/>
    </font>
    <font>
      <sz val="14"/>
      <name val="Arial"/>
      <family val="2"/>
    </font>
    <font>
      <b/>
      <sz val="12"/>
      <color rgb="FFFF0000"/>
      <name val="Arial"/>
      <family val="2"/>
    </font>
    <font>
      <b/>
      <u val="doubleAccounting"/>
      <sz val="14"/>
      <name val="Arial"/>
      <family val="2"/>
    </font>
    <font>
      <b/>
      <u val="doubleAccounting"/>
      <sz val="16"/>
      <name val="Arial"/>
      <family val="2"/>
    </font>
    <font>
      <b/>
      <sz val="22"/>
      <name val="Times New Roman"/>
      <family val="1"/>
    </font>
    <font>
      <sz val="2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>
      <alignment horizontal="center"/>
    </xf>
    <xf numFmtId="164" fontId="3" fillId="3" borderId="0" xfId="1" applyFont="1" applyFill="1"/>
    <xf numFmtId="0" fontId="3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4" fontId="6" fillId="3" borderId="3" xfId="1" applyFont="1" applyFill="1" applyBorder="1" applyAlignment="1">
      <alignment horizontal="center" vertical="center" wrapText="1"/>
    </xf>
    <xf numFmtId="164" fontId="6" fillId="3" borderId="4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vertical="center"/>
    </xf>
    <xf numFmtId="164" fontId="8" fillId="4" borderId="10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164" fontId="3" fillId="3" borderId="9" xfId="1" applyFont="1" applyFill="1" applyBorder="1" applyAlignment="1">
      <alignment vertical="center"/>
    </xf>
    <xf numFmtId="164" fontId="3" fillId="0" borderId="9" xfId="1" applyFont="1" applyFill="1" applyBorder="1" applyAlignment="1">
      <alignment vertical="center"/>
    </xf>
    <xf numFmtId="43" fontId="3" fillId="3" borderId="10" xfId="0" applyNumberFormat="1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164" fontId="3" fillId="3" borderId="9" xfId="0" applyNumberFormat="1" applyFont="1" applyFill="1" applyBorder="1" applyAlignment="1">
      <alignment vertical="center"/>
    </xf>
    <xf numFmtId="164" fontId="5" fillId="3" borderId="9" xfId="1" applyFont="1" applyFill="1" applyBorder="1" applyAlignment="1">
      <alignment vertical="center"/>
    </xf>
    <xf numFmtId="164" fontId="5" fillId="0" borderId="9" xfId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3" fillId="2" borderId="9" xfId="0" applyFont="1" applyFill="1" applyBorder="1" applyAlignment="1">
      <alignment horizontal="left" vertical="center"/>
    </xf>
    <xf numFmtId="10" fontId="3" fillId="3" borderId="9" xfId="0" applyNumberFormat="1" applyFont="1" applyFill="1" applyBorder="1" applyAlignment="1">
      <alignment vertical="center"/>
    </xf>
    <xf numFmtId="164" fontId="3" fillId="5" borderId="9" xfId="1" applyFont="1" applyFill="1" applyBorder="1" applyAlignment="1">
      <alignment vertical="center"/>
    </xf>
    <xf numFmtId="164" fontId="3" fillId="6" borderId="9" xfId="1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43" fontId="3" fillId="3" borderId="9" xfId="0" applyNumberFormat="1" applyFont="1" applyFill="1" applyBorder="1" applyAlignment="1">
      <alignment vertical="center"/>
    </xf>
    <xf numFmtId="164" fontId="8" fillId="4" borderId="9" xfId="1" applyFont="1" applyFill="1" applyBorder="1" applyAlignment="1">
      <alignment vertical="center"/>
    </xf>
    <xf numFmtId="164" fontId="8" fillId="4" borderId="10" xfId="1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64" fontId="9" fillId="2" borderId="9" xfId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49" fontId="9" fillId="2" borderId="9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164" fontId="8" fillId="3" borderId="9" xfId="1" applyFont="1" applyFill="1" applyBorder="1" applyAlignment="1">
      <alignment vertical="center"/>
    </xf>
    <xf numFmtId="43" fontId="3" fillId="3" borderId="0" xfId="0" applyNumberFormat="1" applyFont="1" applyFill="1" applyAlignment="1">
      <alignment vertical="center"/>
    </xf>
    <xf numFmtId="164" fontId="10" fillId="5" borderId="0" xfId="1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164" fontId="11" fillId="6" borderId="9" xfId="1" applyFont="1" applyFill="1" applyBorder="1" applyAlignment="1">
      <alignment vertical="center"/>
    </xf>
    <xf numFmtId="164" fontId="11" fillId="0" borderId="9" xfId="1" applyFont="1" applyFill="1" applyBorder="1" applyAlignment="1">
      <alignment vertical="center"/>
    </xf>
    <xf numFmtId="164" fontId="12" fillId="6" borderId="9" xfId="1" applyFont="1" applyFill="1" applyBorder="1" applyAlignment="1">
      <alignment vertical="center"/>
    </xf>
    <xf numFmtId="164" fontId="11" fillId="6" borderId="10" xfId="1" applyFont="1" applyFill="1" applyBorder="1" applyAlignment="1">
      <alignment vertical="center"/>
    </xf>
    <xf numFmtId="43" fontId="9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164" fontId="5" fillId="0" borderId="0" xfId="1" applyFont="1" applyFill="1" applyBorder="1" applyAlignment="1">
      <alignment vertical="center"/>
    </xf>
    <xf numFmtId="164" fontId="5" fillId="3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164" fontId="5" fillId="3" borderId="0" xfId="1" applyFont="1" applyFill="1" applyBorder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3" fillId="3" borderId="0" xfId="1" applyFont="1" applyFill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768350</xdr:colOff>
      <xdr:row>5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B31DA0-78F0-4EEA-BDEF-0366779D3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57150"/>
          <a:ext cx="2139950" cy="1101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mirez/Desktop/PRESUPUESTO%202023%20DEFINITIVO.%20MODIFICAD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objetivos y metas"/>
      <sheetName val="mision y vision "/>
      <sheetName val="ESTRUCT. PROG. "/>
      <sheetName val="8 Pto.-Gastos-1(Direc. y Coord."/>
      <sheetName val="8 Pto.-Gastos-1(Gest. Adm.y F.)"/>
      <sheetName val="8 Pto.-Gastos-1 (Gest P.D.Ins.)"/>
      <sheetName val="8 Pto.-Gastos-1 (Ases.P.ytransp"/>
      <sheetName val="8 Pto.-Gastos-1(Prom. est.Ser.)"/>
      <sheetName val="8 Pto.-Gastos-1(Asist Soc. T)"/>
      <sheetName val="8 Pto.-Gastos-1(Acc. Form.N.Gob"/>
      <sheetName val="8 Pto.-Gastos-1 (Deuda pub.)"/>
      <sheetName val="8 Pto.-Gastos-1(Const. Esp.)"/>
      <sheetName val="8 Pto.-Gastos-1(Transf. Act. F)"/>
      <sheetName val="9 Pto-INGRESOS."/>
      <sheetName val="DETALLES INGRESOS"/>
      <sheetName val="PRESUPUESTO 2023"/>
      <sheetName val="2 MIL MILLONES (2)"/>
      <sheetName val="Hoja1"/>
      <sheetName val="RESUMEN CUENTAS "/>
      <sheetName val="sec gral"/>
    </sheetNames>
    <sheetDataSet>
      <sheetData sheetId="0"/>
      <sheetData sheetId="1"/>
      <sheetData sheetId="2"/>
      <sheetData sheetId="3">
        <row r="23">
          <cell r="AC23">
            <v>7190400</v>
          </cell>
        </row>
        <row r="24">
          <cell r="AC24">
            <v>7000000</v>
          </cell>
        </row>
        <row r="25">
          <cell r="AC25">
            <v>500000</v>
          </cell>
        </row>
        <row r="26">
          <cell r="AC26">
            <v>500000</v>
          </cell>
        </row>
        <row r="27">
          <cell r="AC27">
            <v>0</v>
          </cell>
        </row>
        <row r="28">
          <cell r="AC28">
            <v>0</v>
          </cell>
        </row>
        <row r="31">
          <cell r="AC31">
            <v>500000</v>
          </cell>
        </row>
        <row r="32">
          <cell r="AC32">
            <v>500000</v>
          </cell>
        </row>
        <row r="36">
          <cell r="AC36">
            <v>200000</v>
          </cell>
        </row>
        <row r="39">
          <cell r="AC39">
            <v>3500000</v>
          </cell>
        </row>
        <row r="40">
          <cell r="AC40">
            <v>3500000</v>
          </cell>
        </row>
        <row r="41">
          <cell r="AC41">
            <v>600000</v>
          </cell>
        </row>
        <row r="45">
          <cell r="AC45">
            <v>750000</v>
          </cell>
        </row>
        <row r="46">
          <cell r="AC46">
            <v>0</v>
          </cell>
        </row>
        <row r="47">
          <cell r="AC47">
            <v>400000</v>
          </cell>
        </row>
        <row r="48">
          <cell r="AC48">
            <v>117385</v>
          </cell>
        </row>
        <row r="49">
          <cell r="AC49">
            <v>500000</v>
          </cell>
        </row>
        <row r="50">
          <cell r="AC50">
            <v>900000</v>
          </cell>
        </row>
        <row r="52">
          <cell r="AC52">
            <v>100000</v>
          </cell>
        </row>
        <row r="53">
          <cell r="AC53">
            <v>0</v>
          </cell>
        </row>
        <row r="54">
          <cell r="AC54">
            <v>450000</v>
          </cell>
        </row>
        <row r="55">
          <cell r="AC55">
            <v>50000</v>
          </cell>
        </row>
        <row r="56">
          <cell r="AC56">
            <v>0</v>
          </cell>
        </row>
        <row r="58">
          <cell r="AC58">
            <v>0</v>
          </cell>
        </row>
        <row r="62">
          <cell r="AC62">
            <v>0</v>
          </cell>
        </row>
        <row r="63">
          <cell r="AC63">
            <v>0</v>
          </cell>
        </row>
        <row r="65">
          <cell r="AC65">
            <v>0</v>
          </cell>
        </row>
        <row r="68">
          <cell r="AC68">
            <v>10000000</v>
          </cell>
        </row>
        <row r="69">
          <cell r="AC69">
            <v>1000000</v>
          </cell>
        </row>
        <row r="70">
          <cell r="AC70">
            <v>1000000</v>
          </cell>
        </row>
        <row r="71">
          <cell r="AC71">
            <v>1700000</v>
          </cell>
        </row>
        <row r="73">
          <cell r="AC73">
            <v>1000000</v>
          </cell>
        </row>
        <row r="74">
          <cell r="AC74">
            <v>3199003</v>
          </cell>
        </row>
        <row r="75">
          <cell r="AC75">
            <v>300000</v>
          </cell>
        </row>
        <row r="80">
          <cell r="AC80">
            <v>300000</v>
          </cell>
        </row>
        <row r="81">
          <cell r="AC81">
            <v>800000</v>
          </cell>
        </row>
        <row r="82">
          <cell r="AC82">
            <v>1500000</v>
          </cell>
        </row>
        <row r="83">
          <cell r="AC83">
            <v>3000000</v>
          </cell>
        </row>
        <row r="84">
          <cell r="X84">
            <v>150000</v>
          </cell>
        </row>
        <row r="85">
          <cell r="AC85">
            <v>125000</v>
          </cell>
        </row>
        <row r="86">
          <cell r="AC86">
            <v>125000</v>
          </cell>
        </row>
        <row r="87">
          <cell r="AC87">
            <v>5000000</v>
          </cell>
        </row>
        <row r="88">
          <cell r="AC88">
            <v>0</v>
          </cell>
        </row>
        <row r="92">
          <cell r="AC92">
            <v>0</v>
          </cell>
        </row>
        <row r="94">
          <cell r="AC94">
            <v>500000</v>
          </cell>
        </row>
        <row r="95">
          <cell r="AC95">
            <v>400000</v>
          </cell>
        </row>
        <row r="98">
          <cell r="AC98">
            <v>3000000</v>
          </cell>
        </row>
        <row r="99">
          <cell r="AC99">
            <v>3000000</v>
          </cell>
        </row>
        <row r="100">
          <cell r="AC100">
            <v>100000</v>
          </cell>
        </row>
        <row r="103">
          <cell r="AC103">
            <v>200000</v>
          </cell>
        </row>
        <row r="105">
          <cell r="AC105">
            <v>1500000</v>
          </cell>
        </row>
        <row r="106">
          <cell r="AC106">
            <v>1500000</v>
          </cell>
        </row>
        <row r="107">
          <cell r="AC107">
            <v>100000</v>
          </cell>
        </row>
        <row r="108">
          <cell r="AC108">
            <v>2000000</v>
          </cell>
        </row>
        <row r="109">
          <cell r="AC109">
            <v>26000000</v>
          </cell>
        </row>
        <row r="110">
          <cell r="AC110">
            <v>0</v>
          </cell>
        </row>
        <row r="111">
          <cell r="AC111">
            <v>0</v>
          </cell>
        </row>
      </sheetData>
      <sheetData sheetId="4">
        <row r="22">
          <cell r="AC22">
            <v>13111200</v>
          </cell>
        </row>
        <row r="23">
          <cell r="AC23">
            <v>7675000</v>
          </cell>
        </row>
        <row r="24">
          <cell r="AC24">
            <v>500000</v>
          </cell>
        </row>
        <row r="25">
          <cell r="AC25">
            <v>500000</v>
          </cell>
        </row>
        <row r="26">
          <cell r="AC26">
            <v>500000</v>
          </cell>
        </row>
        <row r="31">
          <cell r="AC31">
            <v>800000</v>
          </cell>
        </row>
        <row r="35">
          <cell r="AC35">
            <v>0</v>
          </cell>
        </row>
        <row r="37">
          <cell r="AC37">
            <v>7000000</v>
          </cell>
        </row>
        <row r="38">
          <cell r="AC38">
            <v>6800000</v>
          </cell>
        </row>
        <row r="39">
          <cell r="AC39">
            <v>700000</v>
          </cell>
        </row>
        <row r="44">
          <cell r="AC44">
            <v>1000000</v>
          </cell>
        </row>
        <row r="45">
          <cell r="AC45">
            <v>350000</v>
          </cell>
        </row>
        <row r="46">
          <cell r="AC46">
            <v>300000</v>
          </cell>
        </row>
        <row r="47">
          <cell r="AC47">
            <v>6000000</v>
          </cell>
        </row>
        <row r="48">
          <cell r="AC48">
            <v>500000</v>
          </cell>
        </row>
        <row r="50">
          <cell r="AC50">
            <v>800000</v>
          </cell>
        </row>
        <row r="51">
          <cell r="AC51">
            <v>300000</v>
          </cell>
        </row>
        <row r="53">
          <cell r="AC53">
            <v>150000</v>
          </cell>
        </row>
        <row r="54">
          <cell r="AC54">
            <v>0</v>
          </cell>
        </row>
        <row r="55">
          <cell r="AC55">
            <v>50000</v>
          </cell>
        </row>
        <row r="56">
          <cell r="AC56">
            <v>50000</v>
          </cell>
        </row>
        <row r="57">
          <cell r="AC57">
            <v>100000</v>
          </cell>
        </row>
        <row r="59">
          <cell r="AC59">
            <v>100000</v>
          </cell>
        </row>
        <row r="60">
          <cell r="AC60">
            <v>0</v>
          </cell>
        </row>
        <row r="62">
          <cell r="AC62">
            <v>1000000</v>
          </cell>
        </row>
        <row r="63">
          <cell r="AC63">
            <v>1000000</v>
          </cell>
        </row>
        <row r="64">
          <cell r="AC64">
            <v>500000</v>
          </cell>
        </row>
        <row r="66">
          <cell r="AC66">
            <v>100000</v>
          </cell>
        </row>
        <row r="68">
          <cell r="AC68">
            <v>300000</v>
          </cell>
        </row>
        <row r="69">
          <cell r="AC69">
            <v>300000</v>
          </cell>
        </row>
        <row r="70">
          <cell r="AC70">
            <v>200000</v>
          </cell>
        </row>
        <row r="74">
          <cell r="AC74">
            <v>200000</v>
          </cell>
        </row>
        <row r="75">
          <cell r="AC75">
            <v>0</v>
          </cell>
        </row>
        <row r="76">
          <cell r="AC76">
            <v>0</v>
          </cell>
        </row>
        <row r="77">
          <cell r="AC77">
            <v>0</v>
          </cell>
        </row>
        <row r="78">
          <cell r="X78">
            <v>200000</v>
          </cell>
        </row>
        <row r="79">
          <cell r="AC79">
            <v>0</v>
          </cell>
        </row>
        <row r="80">
          <cell r="AC80">
            <v>0</v>
          </cell>
        </row>
        <row r="81">
          <cell r="AC81">
            <v>2000000</v>
          </cell>
        </row>
        <row r="83">
          <cell r="AC83">
            <v>100000</v>
          </cell>
        </row>
        <row r="84">
          <cell r="AC84">
            <v>250000</v>
          </cell>
        </row>
        <row r="85">
          <cell r="AC85">
            <v>0</v>
          </cell>
        </row>
        <row r="86">
          <cell r="AC86">
            <v>500000</v>
          </cell>
        </row>
        <row r="87">
          <cell r="AC87">
            <v>1500000</v>
          </cell>
        </row>
        <row r="88">
          <cell r="AC88">
            <v>2000000</v>
          </cell>
        </row>
        <row r="89">
          <cell r="AC89">
            <v>50000</v>
          </cell>
        </row>
        <row r="90">
          <cell r="AC90">
            <v>300000</v>
          </cell>
        </row>
        <row r="91">
          <cell r="AC91">
            <v>300000</v>
          </cell>
        </row>
        <row r="92">
          <cell r="AC92">
            <v>300000</v>
          </cell>
        </row>
        <row r="93">
          <cell r="AC93">
            <v>300000</v>
          </cell>
        </row>
        <row r="94">
          <cell r="AC94">
            <v>1000000</v>
          </cell>
        </row>
        <row r="96">
          <cell r="AC96">
            <v>600000</v>
          </cell>
        </row>
      </sheetData>
      <sheetData sheetId="5">
        <row r="23">
          <cell r="AC23">
            <v>11974200</v>
          </cell>
        </row>
        <row r="24">
          <cell r="AC24">
            <v>6000000</v>
          </cell>
        </row>
        <row r="25">
          <cell r="AC25">
            <v>500000</v>
          </cell>
        </row>
        <row r="26">
          <cell r="AC26">
            <v>500000</v>
          </cell>
        </row>
        <row r="27">
          <cell r="AC27">
            <v>0</v>
          </cell>
        </row>
        <row r="32">
          <cell r="AC32">
            <v>500000</v>
          </cell>
        </row>
        <row r="36">
          <cell r="AC36">
            <v>0</v>
          </cell>
        </row>
        <row r="38">
          <cell r="AC38">
            <v>2000000</v>
          </cell>
        </row>
        <row r="39">
          <cell r="AC39">
            <v>2200000</v>
          </cell>
        </row>
        <row r="40">
          <cell r="AC40">
            <v>500000</v>
          </cell>
        </row>
        <row r="45">
          <cell r="AC45">
            <v>500000</v>
          </cell>
        </row>
        <row r="47">
          <cell r="AC47">
            <v>200000</v>
          </cell>
        </row>
        <row r="52">
          <cell r="AC52">
            <v>900000</v>
          </cell>
        </row>
        <row r="54">
          <cell r="AC54">
            <v>500000</v>
          </cell>
        </row>
        <row r="56">
          <cell r="AC56">
            <v>250000</v>
          </cell>
        </row>
        <row r="57">
          <cell r="AC57">
            <v>50000</v>
          </cell>
        </row>
        <row r="58">
          <cell r="AC58">
            <v>200000</v>
          </cell>
        </row>
        <row r="60">
          <cell r="AC60">
            <v>50000</v>
          </cell>
        </row>
        <row r="61">
          <cell r="AC61">
            <v>50000</v>
          </cell>
        </row>
        <row r="63">
          <cell r="AC63">
            <v>0</v>
          </cell>
        </row>
        <row r="67">
          <cell r="AC67">
            <v>0</v>
          </cell>
        </row>
        <row r="69">
          <cell r="AC69">
            <v>1000000</v>
          </cell>
        </row>
        <row r="70">
          <cell r="AC70">
            <v>0</v>
          </cell>
        </row>
        <row r="72">
          <cell r="AC72">
            <v>0</v>
          </cell>
        </row>
        <row r="78">
          <cell r="AC78">
            <v>200000</v>
          </cell>
        </row>
        <row r="79">
          <cell r="AC79">
            <v>50000</v>
          </cell>
        </row>
        <row r="80">
          <cell r="AC80">
            <v>250000</v>
          </cell>
        </row>
        <row r="81">
          <cell r="AC81">
            <v>0</v>
          </cell>
        </row>
        <row r="82">
          <cell r="X82">
            <v>150000</v>
          </cell>
        </row>
        <row r="83">
          <cell r="AC83">
            <v>125000</v>
          </cell>
        </row>
        <row r="84">
          <cell r="AC84">
            <v>125000</v>
          </cell>
        </row>
        <row r="85">
          <cell r="AC85">
            <v>1500000</v>
          </cell>
        </row>
        <row r="87">
          <cell r="AC87">
            <v>0</v>
          </cell>
        </row>
        <row r="88">
          <cell r="AC88">
            <v>0</v>
          </cell>
        </row>
        <row r="89">
          <cell r="AC89">
            <v>1000000</v>
          </cell>
        </row>
        <row r="91">
          <cell r="AC91">
            <v>1500000</v>
          </cell>
        </row>
        <row r="92">
          <cell r="AC92">
            <v>0</v>
          </cell>
        </row>
        <row r="93">
          <cell r="AC93">
            <v>223101</v>
          </cell>
        </row>
        <row r="94">
          <cell r="AC94">
            <v>0</v>
          </cell>
        </row>
      </sheetData>
      <sheetData sheetId="6">
        <row r="22">
          <cell r="AC22">
            <v>4135200</v>
          </cell>
        </row>
        <row r="23">
          <cell r="AC23">
            <v>2525000</v>
          </cell>
        </row>
        <row r="24">
          <cell r="AC24">
            <v>500000</v>
          </cell>
        </row>
        <row r="25">
          <cell r="AC25">
            <v>500000</v>
          </cell>
        </row>
        <row r="26">
          <cell r="AC26">
            <v>0</v>
          </cell>
        </row>
        <row r="31">
          <cell r="AC31">
            <v>200000</v>
          </cell>
        </row>
        <row r="35">
          <cell r="AC35">
            <v>0</v>
          </cell>
        </row>
        <row r="38">
          <cell r="AC38">
            <v>3000000</v>
          </cell>
        </row>
        <row r="39">
          <cell r="AC39">
            <v>3300000</v>
          </cell>
        </row>
        <row r="40">
          <cell r="AC40">
            <v>500000</v>
          </cell>
        </row>
        <row r="45">
          <cell r="AC45">
            <v>400000</v>
          </cell>
        </row>
        <row r="46">
          <cell r="AC46">
            <v>0</v>
          </cell>
        </row>
        <row r="49">
          <cell r="AC49">
            <v>300000</v>
          </cell>
        </row>
        <row r="51">
          <cell r="AC51">
            <v>300000</v>
          </cell>
        </row>
        <row r="54">
          <cell r="AC54">
            <v>0</v>
          </cell>
        </row>
        <row r="55">
          <cell r="AC55">
            <v>0</v>
          </cell>
        </row>
        <row r="56">
          <cell r="AC56">
            <v>100000</v>
          </cell>
        </row>
        <row r="58">
          <cell r="AC58">
            <v>50000</v>
          </cell>
        </row>
        <row r="59">
          <cell r="AC59">
            <v>50000</v>
          </cell>
        </row>
        <row r="61">
          <cell r="AC61">
            <v>400000</v>
          </cell>
        </row>
        <row r="65">
          <cell r="AC65">
            <v>0</v>
          </cell>
        </row>
        <row r="67">
          <cell r="AC67">
            <v>0</v>
          </cell>
        </row>
        <row r="68">
          <cell r="AC68">
            <v>0</v>
          </cell>
        </row>
        <row r="70">
          <cell r="AC70">
            <v>0</v>
          </cell>
        </row>
        <row r="73">
          <cell r="AC73">
            <v>5000000</v>
          </cell>
        </row>
        <row r="74">
          <cell r="AC74">
            <v>1000000</v>
          </cell>
        </row>
        <row r="76">
          <cell r="AC76">
            <v>0</v>
          </cell>
        </row>
        <row r="80">
          <cell r="AC80">
            <v>100000</v>
          </cell>
        </row>
        <row r="82">
          <cell r="AC82">
            <v>500000</v>
          </cell>
        </row>
        <row r="83">
          <cell r="AC83">
            <v>0</v>
          </cell>
        </row>
      </sheetData>
      <sheetData sheetId="7">
        <row r="22">
          <cell r="AC22">
            <v>800000</v>
          </cell>
        </row>
        <row r="23">
          <cell r="AC23">
            <v>500000</v>
          </cell>
        </row>
        <row r="25">
          <cell r="AC25">
            <v>0</v>
          </cell>
        </row>
        <row r="32">
          <cell r="AC32">
            <v>0</v>
          </cell>
        </row>
        <row r="35">
          <cell r="AC35">
            <v>500000</v>
          </cell>
        </row>
        <row r="36">
          <cell r="AC36">
            <v>500000</v>
          </cell>
        </row>
        <row r="37">
          <cell r="AC37">
            <v>200000</v>
          </cell>
        </row>
        <row r="42">
          <cell r="AC42">
            <v>0</v>
          </cell>
        </row>
        <row r="43">
          <cell r="AC43">
            <v>0</v>
          </cell>
        </row>
        <row r="47">
          <cell r="AC47">
            <v>0</v>
          </cell>
        </row>
        <row r="49">
          <cell r="AC49">
            <v>0</v>
          </cell>
        </row>
        <row r="50">
          <cell r="AC50">
            <v>0</v>
          </cell>
        </row>
        <row r="51">
          <cell r="AC51">
            <v>0</v>
          </cell>
        </row>
        <row r="52">
          <cell r="AC52">
            <v>0</v>
          </cell>
        </row>
        <row r="53">
          <cell r="AC53">
            <v>0</v>
          </cell>
        </row>
        <row r="55">
          <cell r="AC55">
            <v>0</v>
          </cell>
        </row>
        <row r="60">
          <cell r="AC60">
            <v>0</v>
          </cell>
        </row>
        <row r="63">
          <cell r="AC63">
            <v>0</v>
          </cell>
        </row>
        <row r="66">
          <cell r="AC66">
            <v>0</v>
          </cell>
        </row>
        <row r="67">
          <cell r="AC67">
            <v>0</v>
          </cell>
        </row>
        <row r="68">
          <cell r="AC68">
            <v>0</v>
          </cell>
        </row>
        <row r="69">
          <cell r="AC69">
            <v>0</v>
          </cell>
        </row>
        <row r="71">
          <cell r="AC71">
            <v>500000</v>
          </cell>
        </row>
        <row r="72">
          <cell r="AC72">
            <v>0</v>
          </cell>
        </row>
        <row r="79">
          <cell r="AC79">
            <v>0</v>
          </cell>
        </row>
        <row r="80">
          <cell r="AC80">
            <v>0</v>
          </cell>
        </row>
        <row r="82">
          <cell r="AC82">
            <v>0</v>
          </cell>
        </row>
        <row r="83">
          <cell r="AC83">
            <v>0</v>
          </cell>
        </row>
        <row r="85">
          <cell r="AC85">
            <v>0</v>
          </cell>
        </row>
        <row r="86">
          <cell r="AC86">
            <v>500000</v>
          </cell>
        </row>
        <row r="87">
          <cell r="AC87">
            <v>0</v>
          </cell>
        </row>
        <row r="88">
          <cell r="AC88">
            <v>0</v>
          </cell>
        </row>
        <row r="90">
          <cell r="AC90">
            <v>0</v>
          </cell>
        </row>
      </sheetData>
      <sheetData sheetId="8">
        <row r="22">
          <cell r="AC22">
            <v>500000</v>
          </cell>
        </row>
        <row r="23">
          <cell r="AC23">
            <v>250000</v>
          </cell>
        </row>
        <row r="25">
          <cell r="AC25">
            <v>0</v>
          </cell>
        </row>
        <row r="32">
          <cell r="AC32">
            <v>0</v>
          </cell>
        </row>
        <row r="35">
          <cell r="AC35">
            <v>0</v>
          </cell>
        </row>
        <row r="36">
          <cell r="AC36">
            <v>0</v>
          </cell>
        </row>
        <row r="37">
          <cell r="AC37">
            <v>0</v>
          </cell>
        </row>
        <row r="42">
          <cell r="AC42">
            <v>300000</v>
          </cell>
        </row>
        <row r="43">
          <cell r="AC43">
            <v>0</v>
          </cell>
        </row>
        <row r="46">
          <cell r="AC46">
            <v>500000</v>
          </cell>
        </row>
        <row r="47">
          <cell r="AC47">
            <v>0</v>
          </cell>
        </row>
        <row r="49">
          <cell r="AC49">
            <v>0</v>
          </cell>
        </row>
        <row r="50">
          <cell r="AC50">
            <v>0</v>
          </cell>
        </row>
        <row r="51">
          <cell r="AC51">
            <v>0</v>
          </cell>
        </row>
        <row r="52">
          <cell r="AC52">
            <v>0</v>
          </cell>
        </row>
        <row r="53">
          <cell r="AC53">
            <v>0</v>
          </cell>
        </row>
        <row r="55">
          <cell r="AC55">
            <v>0</v>
          </cell>
        </row>
        <row r="60">
          <cell r="AC60">
            <v>0</v>
          </cell>
        </row>
        <row r="63">
          <cell r="AC63">
            <v>0</v>
          </cell>
        </row>
        <row r="66">
          <cell r="AC66">
            <v>0</v>
          </cell>
        </row>
        <row r="67">
          <cell r="AC67">
            <v>0</v>
          </cell>
        </row>
        <row r="68">
          <cell r="AC68">
            <v>0</v>
          </cell>
        </row>
        <row r="69">
          <cell r="AC69">
            <v>0</v>
          </cell>
        </row>
        <row r="71">
          <cell r="AC71">
            <v>500000</v>
          </cell>
        </row>
        <row r="72">
          <cell r="AC72">
            <v>0</v>
          </cell>
        </row>
        <row r="77">
          <cell r="AC77">
            <v>0</v>
          </cell>
        </row>
        <row r="79">
          <cell r="AC79">
            <v>0</v>
          </cell>
        </row>
        <row r="80">
          <cell r="AC80">
            <v>0</v>
          </cell>
        </row>
        <row r="82">
          <cell r="AC82">
            <v>0</v>
          </cell>
        </row>
        <row r="83">
          <cell r="AC83">
            <v>0</v>
          </cell>
        </row>
        <row r="85">
          <cell r="AC85">
            <v>0</v>
          </cell>
        </row>
        <row r="86">
          <cell r="AC86">
            <v>500000</v>
          </cell>
        </row>
        <row r="87">
          <cell r="AC87">
            <v>0</v>
          </cell>
        </row>
        <row r="88">
          <cell r="AC88">
            <v>0</v>
          </cell>
        </row>
        <row r="90">
          <cell r="AC90">
            <v>0</v>
          </cell>
        </row>
      </sheetData>
      <sheetData sheetId="9">
        <row r="22">
          <cell r="AC22">
            <v>500000</v>
          </cell>
        </row>
        <row r="23">
          <cell r="AC23">
            <v>250000</v>
          </cell>
        </row>
        <row r="25">
          <cell r="AC25">
            <v>0</v>
          </cell>
        </row>
        <row r="32">
          <cell r="AC32">
            <v>0</v>
          </cell>
        </row>
        <row r="35">
          <cell r="AC35">
            <v>0</v>
          </cell>
        </row>
        <row r="36">
          <cell r="AC36">
            <v>0</v>
          </cell>
        </row>
        <row r="37">
          <cell r="AC37">
            <v>0</v>
          </cell>
        </row>
        <row r="42">
          <cell r="AC42">
            <v>250000</v>
          </cell>
        </row>
        <row r="43">
          <cell r="AC43">
            <v>0</v>
          </cell>
        </row>
        <row r="46">
          <cell r="AC46">
            <v>0</v>
          </cell>
        </row>
        <row r="47">
          <cell r="AC47">
            <v>0</v>
          </cell>
        </row>
        <row r="49">
          <cell r="AC49">
            <v>0</v>
          </cell>
        </row>
        <row r="50">
          <cell r="AC50">
            <v>0</v>
          </cell>
        </row>
        <row r="51">
          <cell r="AC51">
            <v>0</v>
          </cell>
        </row>
        <row r="52">
          <cell r="AC52">
            <v>0</v>
          </cell>
        </row>
        <row r="53">
          <cell r="AC53">
            <v>0</v>
          </cell>
        </row>
        <row r="55">
          <cell r="AC55">
            <v>0</v>
          </cell>
        </row>
        <row r="60">
          <cell r="AC60">
            <v>0</v>
          </cell>
        </row>
        <row r="63">
          <cell r="AC63">
            <v>0</v>
          </cell>
        </row>
        <row r="66">
          <cell r="AC66">
            <v>0</v>
          </cell>
        </row>
        <row r="68">
          <cell r="AC68">
            <v>0</v>
          </cell>
        </row>
        <row r="69">
          <cell r="AC69">
            <v>0</v>
          </cell>
        </row>
        <row r="70">
          <cell r="AC70">
            <v>0</v>
          </cell>
        </row>
        <row r="71">
          <cell r="AC71">
            <v>500000</v>
          </cell>
        </row>
        <row r="72">
          <cell r="AC72">
            <v>200000</v>
          </cell>
        </row>
        <row r="77">
          <cell r="AC77">
            <v>0</v>
          </cell>
        </row>
        <row r="78">
          <cell r="AC78">
            <v>0</v>
          </cell>
        </row>
        <row r="80">
          <cell r="AC80">
            <v>0</v>
          </cell>
        </row>
        <row r="82">
          <cell r="AC82">
            <v>0</v>
          </cell>
        </row>
        <row r="83">
          <cell r="AC83">
            <v>0</v>
          </cell>
        </row>
        <row r="85">
          <cell r="AC85">
            <v>0</v>
          </cell>
        </row>
        <row r="86">
          <cell r="AC86">
            <v>500000</v>
          </cell>
        </row>
        <row r="87">
          <cell r="AC87">
            <v>0</v>
          </cell>
        </row>
        <row r="88">
          <cell r="AC88">
            <v>0</v>
          </cell>
        </row>
        <row r="90">
          <cell r="AC90">
            <v>0</v>
          </cell>
        </row>
      </sheetData>
      <sheetData sheetId="10">
        <row r="20">
          <cell r="AL20">
            <v>0</v>
          </cell>
        </row>
        <row r="21">
          <cell r="AL21">
            <v>0</v>
          </cell>
        </row>
        <row r="24">
          <cell r="AL24">
            <v>0</v>
          </cell>
        </row>
      </sheetData>
      <sheetData sheetId="11">
        <row r="20">
          <cell r="AC20">
            <v>2000000</v>
          </cell>
        </row>
        <row r="21">
          <cell r="AC21">
            <v>4000000</v>
          </cell>
        </row>
      </sheetData>
      <sheetData sheetId="12">
        <row r="21">
          <cell r="AI21">
            <v>0</v>
          </cell>
        </row>
        <row r="22">
          <cell r="AI22">
            <v>500000</v>
          </cell>
        </row>
        <row r="23">
          <cell r="AI23">
            <v>6000000</v>
          </cell>
        </row>
        <row r="24">
          <cell r="AI24">
            <v>200000</v>
          </cell>
        </row>
        <row r="26">
          <cell r="AI26">
            <v>3000000</v>
          </cell>
        </row>
        <row r="27">
          <cell r="AI27">
            <v>12000000</v>
          </cell>
        </row>
      </sheetData>
      <sheetData sheetId="13"/>
      <sheetData sheetId="14"/>
      <sheetData sheetId="15"/>
      <sheetData sheetId="16"/>
      <sheetData sheetId="17">
        <row r="24">
          <cell r="F24">
            <v>3717453383.21</v>
          </cell>
        </row>
        <row r="27">
          <cell r="F27">
            <v>1204517388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8FC7A-F54F-40F8-812B-E7849D47216E}">
  <sheetPr>
    <tabColor theme="6" tint="-0.249977111117893"/>
  </sheetPr>
  <dimension ref="A3:T201"/>
  <sheetViews>
    <sheetView tabSelected="1" view="pageBreakPreview" topLeftCell="A107" zoomScale="60" zoomScaleNormal="60" workbookViewId="0">
      <selection activeCell="U118" sqref="U118"/>
    </sheetView>
  </sheetViews>
  <sheetFormatPr baseColWidth="10" defaultColWidth="11.5703125" defaultRowHeight="15" x14ac:dyDescent="0.2"/>
  <cols>
    <col min="1" max="1" width="20.85546875" style="4" customWidth="1"/>
    <col min="2" max="2" width="59.7109375" style="2" customWidth="1"/>
    <col min="3" max="4" width="27.7109375" style="78" hidden="1" customWidth="1"/>
    <col min="5" max="5" width="27" style="78" customWidth="1"/>
    <col min="6" max="6" width="0.28515625" style="78" hidden="1" customWidth="1"/>
    <col min="7" max="7" width="27.7109375" style="78" hidden="1" customWidth="1"/>
    <col min="8" max="8" width="33.5703125" style="7" hidden="1" customWidth="1"/>
    <col min="9" max="13" width="11.5703125" style="2" hidden="1" customWidth="1"/>
    <col min="14" max="14" width="43.7109375" style="2" hidden="1" customWidth="1"/>
    <col min="15" max="15" width="11.5703125" style="2" hidden="1" customWidth="1"/>
    <col min="16" max="16" width="27.5703125" style="8" hidden="1" customWidth="1"/>
    <col min="17" max="17" width="27.42578125" style="2" hidden="1" customWidth="1"/>
    <col min="18" max="18" width="28.140625" style="2" hidden="1" customWidth="1"/>
    <col min="19" max="19" width="32.7109375" style="2" bestFit="1" customWidth="1"/>
    <col min="20" max="20" width="25.85546875" style="2" customWidth="1"/>
    <col min="21" max="16384" width="11.5703125" style="2"/>
  </cols>
  <sheetData>
    <row r="3" spans="1:19" ht="24.75" customHeight="1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9.5" customHeight="1" x14ac:dyDescent="0.3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6.5" thickBot="1" x14ac:dyDescent="0.3">
      <c r="B5" s="5"/>
      <c r="C5" s="6"/>
      <c r="D5" s="6"/>
      <c r="E5" s="6"/>
      <c r="F5" s="6"/>
      <c r="G5" s="6"/>
    </row>
    <row r="6" spans="1:19" ht="91.5" customHeight="1" x14ac:dyDescent="0.25">
      <c r="A6" s="9" t="s">
        <v>2</v>
      </c>
      <c r="B6" s="10" t="s">
        <v>3</v>
      </c>
      <c r="C6" s="11" t="s">
        <v>4</v>
      </c>
      <c r="D6" s="12" t="s">
        <v>4</v>
      </c>
      <c r="E6" s="12" t="s">
        <v>5</v>
      </c>
      <c r="F6" s="11"/>
      <c r="G6" s="12"/>
      <c r="P6" s="13" t="s">
        <v>6</v>
      </c>
      <c r="Q6" s="13" t="s">
        <v>7</v>
      </c>
      <c r="R6" s="13" t="s">
        <v>8</v>
      </c>
      <c r="S6" s="13" t="s">
        <v>9</v>
      </c>
    </row>
    <row r="7" spans="1:19" ht="33" customHeight="1" x14ac:dyDescent="0.3">
      <c r="A7" s="14" t="s">
        <v>10</v>
      </c>
      <c r="B7" s="15"/>
      <c r="C7" s="16">
        <v>2023</v>
      </c>
      <c r="D7" s="17">
        <v>2023</v>
      </c>
      <c r="E7" s="17">
        <v>2023</v>
      </c>
      <c r="F7" s="16"/>
      <c r="G7" s="17"/>
      <c r="P7" s="18">
        <v>2023</v>
      </c>
      <c r="Q7" s="18">
        <v>2023</v>
      </c>
      <c r="R7" s="18">
        <v>2023</v>
      </c>
      <c r="S7" s="18">
        <v>2023</v>
      </c>
    </row>
    <row r="8" spans="1:19" s="23" customFormat="1" ht="21" customHeight="1" x14ac:dyDescent="0.2">
      <c r="A8" s="19" t="s">
        <v>11</v>
      </c>
      <c r="B8" s="20" t="s">
        <v>12</v>
      </c>
      <c r="C8" s="21">
        <f>SUM(C10:C37)</f>
        <v>453211000</v>
      </c>
      <c r="D8" s="21">
        <f>SUM(D10:D37)</f>
        <v>469278583.33333331</v>
      </c>
      <c r="E8" s="21">
        <f>SUM(E10:E37)</f>
        <v>433824500</v>
      </c>
      <c r="F8" s="21">
        <f t="shared" ref="F8:O8" si="0">SUM(F10:F37)</f>
        <v>-35454083.333333336</v>
      </c>
      <c r="G8" s="21">
        <f t="shared" si="0"/>
        <v>449700000</v>
      </c>
      <c r="H8" s="21">
        <f t="shared" si="0"/>
        <v>0</v>
      </c>
      <c r="I8" s="21">
        <f t="shared" si="0"/>
        <v>0</v>
      </c>
      <c r="J8" s="21">
        <f t="shared" si="0"/>
        <v>0</v>
      </c>
      <c r="K8" s="21">
        <f t="shared" si="0"/>
        <v>0</v>
      </c>
      <c r="L8" s="21">
        <f t="shared" si="0"/>
        <v>0</v>
      </c>
      <c r="M8" s="21">
        <f t="shared" si="0"/>
        <v>0</v>
      </c>
      <c r="N8" s="21">
        <f t="shared" si="0"/>
        <v>47414309329.762573</v>
      </c>
      <c r="O8" s="21">
        <f t="shared" si="0"/>
        <v>0</v>
      </c>
      <c r="P8" s="21">
        <f>SUM(P10:P37)</f>
        <v>22000000</v>
      </c>
      <c r="Q8" s="21">
        <f>SUM(Q10:Q37)</f>
        <v>30500000</v>
      </c>
      <c r="R8" s="21">
        <f>SUM(R10:R37)</f>
        <v>464324500</v>
      </c>
      <c r="S8" s="22">
        <f>SUM(S10:S37)</f>
        <v>486324500</v>
      </c>
    </row>
    <row r="9" spans="1:19" s="23" customFormat="1" ht="33" customHeight="1" x14ac:dyDescent="0.2">
      <c r="A9" s="24" t="s">
        <v>13</v>
      </c>
      <c r="B9" s="25" t="s">
        <v>14</v>
      </c>
      <c r="C9" s="26"/>
      <c r="D9" s="26"/>
      <c r="E9" s="26">
        <f>+E10</f>
        <v>237500000</v>
      </c>
      <c r="F9" s="26">
        <f t="shared" ref="F9:R9" si="1">+F10</f>
        <v>0</v>
      </c>
      <c r="G9" s="26">
        <f t="shared" si="1"/>
        <v>228000000</v>
      </c>
      <c r="H9" s="26">
        <f t="shared" si="1"/>
        <v>0</v>
      </c>
      <c r="I9" s="26">
        <f t="shared" si="1"/>
        <v>0</v>
      </c>
      <c r="J9" s="26">
        <f t="shared" si="1"/>
        <v>0</v>
      </c>
      <c r="K9" s="26">
        <f t="shared" si="1"/>
        <v>0</v>
      </c>
      <c r="L9" s="26">
        <f t="shared" si="1"/>
        <v>0</v>
      </c>
      <c r="M9" s="26">
        <f t="shared" si="1"/>
        <v>0</v>
      </c>
      <c r="N9" s="26">
        <f t="shared" si="1"/>
        <v>0</v>
      </c>
      <c r="O9" s="26">
        <f t="shared" si="1"/>
        <v>0</v>
      </c>
      <c r="P9" s="27">
        <f t="shared" si="1"/>
        <v>0</v>
      </c>
      <c r="Q9" s="26">
        <f t="shared" si="1"/>
        <v>0</v>
      </c>
      <c r="R9" s="26">
        <f t="shared" si="1"/>
        <v>237500000</v>
      </c>
      <c r="S9" s="28">
        <f>+R9+P9</f>
        <v>237500000</v>
      </c>
    </row>
    <row r="10" spans="1:19" s="23" customFormat="1" ht="33" customHeight="1" x14ac:dyDescent="0.2">
      <c r="A10" s="29" t="s">
        <v>15</v>
      </c>
      <c r="B10" s="30" t="s">
        <v>16</v>
      </c>
      <c r="C10" s="26">
        <v>225000000</v>
      </c>
      <c r="D10" s="26">
        <f>+C10+12500000</f>
        <v>237500000</v>
      </c>
      <c r="E10" s="26">
        <f>+D10</f>
        <v>237500000</v>
      </c>
      <c r="F10" s="26">
        <f>+E10-D10</f>
        <v>0</v>
      </c>
      <c r="G10" s="26">
        <f>228000000</f>
        <v>228000000</v>
      </c>
      <c r="H10" s="26"/>
      <c r="I10" s="30"/>
      <c r="J10" s="30"/>
      <c r="K10" s="30"/>
      <c r="L10" s="30"/>
      <c r="M10" s="30"/>
      <c r="N10" s="30"/>
      <c r="O10" s="30"/>
      <c r="P10" s="27"/>
      <c r="Q10" s="26"/>
      <c r="R10" s="31">
        <f>+E10</f>
        <v>237500000</v>
      </c>
      <c r="S10" s="28">
        <f t="shared" ref="S10:S73" si="2">+R10+P10</f>
        <v>237500000</v>
      </c>
    </row>
    <row r="11" spans="1:19" s="23" customFormat="1" ht="33" customHeight="1" x14ac:dyDescent="0.2">
      <c r="A11" s="24" t="s">
        <v>17</v>
      </c>
      <c r="B11" s="25" t="s">
        <v>18</v>
      </c>
      <c r="C11" s="26"/>
      <c r="D11" s="26">
        <f t="shared" ref="D11:D34" si="3">+C11</f>
        <v>0</v>
      </c>
      <c r="E11" s="26">
        <f t="shared" ref="E11:E75" si="4">+D11*83%</f>
        <v>0</v>
      </c>
      <c r="F11" s="26">
        <f t="shared" ref="F11:F75" si="5">+E11-D11</f>
        <v>0</v>
      </c>
      <c r="G11" s="26"/>
      <c r="H11" s="26"/>
      <c r="I11" s="30"/>
      <c r="J11" s="30"/>
      <c r="K11" s="30"/>
      <c r="L11" s="30"/>
      <c r="M11" s="30"/>
      <c r="N11" s="30"/>
      <c r="O11" s="30"/>
      <c r="P11" s="27"/>
      <c r="Q11" s="26"/>
      <c r="R11" s="31">
        <f t="shared" ref="R11:R17" si="6">+E11</f>
        <v>0</v>
      </c>
      <c r="S11" s="28">
        <f t="shared" si="2"/>
        <v>0</v>
      </c>
    </row>
    <row r="12" spans="1:19" s="23" customFormat="1" ht="33" customHeight="1" x14ac:dyDescent="0.2">
      <c r="A12" s="29" t="s">
        <v>19</v>
      </c>
      <c r="B12" s="30" t="s">
        <v>20</v>
      </c>
      <c r="C12" s="26">
        <v>25000000</v>
      </c>
      <c r="D12" s="26">
        <v>12500000</v>
      </c>
      <c r="E12" s="26">
        <f t="shared" si="4"/>
        <v>10375000</v>
      </c>
      <c r="F12" s="26">
        <f t="shared" si="5"/>
        <v>-2125000</v>
      </c>
      <c r="G12" s="26">
        <v>32328000</v>
      </c>
      <c r="H12" s="26"/>
      <c r="I12" s="30"/>
      <c r="J12" s="30"/>
      <c r="K12" s="30"/>
      <c r="L12" s="30"/>
      <c r="M12" s="30"/>
      <c r="N12" s="30"/>
      <c r="O12" s="30"/>
      <c r="P12" s="27">
        <v>22000000</v>
      </c>
      <c r="Q12" s="26"/>
      <c r="R12" s="31">
        <f t="shared" si="6"/>
        <v>10375000</v>
      </c>
      <c r="S12" s="28">
        <f t="shared" si="2"/>
        <v>32375000</v>
      </c>
    </row>
    <row r="13" spans="1:19" s="23" customFormat="1" ht="33" customHeight="1" x14ac:dyDescent="0.2">
      <c r="A13" s="29" t="s">
        <v>21</v>
      </c>
      <c r="B13" s="30" t="s">
        <v>22</v>
      </c>
      <c r="C13" s="26">
        <v>1200000</v>
      </c>
      <c r="D13" s="26">
        <f t="shared" si="3"/>
        <v>1200000</v>
      </c>
      <c r="E13" s="26">
        <f t="shared" si="4"/>
        <v>996000</v>
      </c>
      <c r="F13" s="26">
        <f t="shared" si="5"/>
        <v>-204000</v>
      </c>
      <c r="G13" s="26">
        <v>7200000</v>
      </c>
      <c r="H13" s="26"/>
      <c r="I13" s="30"/>
      <c r="J13" s="30"/>
      <c r="K13" s="30"/>
      <c r="L13" s="30"/>
      <c r="M13" s="30"/>
      <c r="N13" s="30"/>
      <c r="O13" s="30"/>
      <c r="P13" s="27"/>
      <c r="Q13" s="26"/>
      <c r="R13" s="31">
        <f t="shared" si="6"/>
        <v>996000</v>
      </c>
      <c r="S13" s="28">
        <f t="shared" si="2"/>
        <v>996000</v>
      </c>
    </row>
    <row r="14" spans="1:19" s="23" customFormat="1" ht="33" customHeight="1" x14ac:dyDescent="0.2">
      <c r="A14" s="29" t="s">
        <v>23</v>
      </c>
      <c r="B14" s="30" t="s">
        <v>24</v>
      </c>
      <c r="C14" s="26">
        <v>60000000</v>
      </c>
      <c r="D14" s="26">
        <v>72000000</v>
      </c>
      <c r="E14" s="26">
        <v>60000000</v>
      </c>
      <c r="F14" s="26">
        <f t="shared" si="5"/>
        <v>-12000000</v>
      </c>
      <c r="G14" s="26">
        <f>62532000+46140000</f>
        <v>108672000</v>
      </c>
      <c r="H14" s="26"/>
      <c r="I14" s="30"/>
      <c r="J14" s="30"/>
      <c r="K14" s="30"/>
      <c r="L14" s="30"/>
      <c r="M14" s="30"/>
      <c r="N14" s="30"/>
      <c r="O14" s="30"/>
      <c r="P14" s="27"/>
      <c r="Q14" s="26"/>
      <c r="R14" s="31">
        <f t="shared" si="6"/>
        <v>60000000</v>
      </c>
      <c r="S14" s="28">
        <f t="shared" si="2"/>
        <v>60000000</v>
      </c>
    </row>
    <row r="15" spans="1:19" s="23" customFormat="1" ht="33" customHeight="1" x14ac:dyDescent="0.2">
      <c r="A15" s="29" t="s">
        <v>25</v>
      </c>
      <c r="B15" s="30" t="s">
        <v>26</v>
      </c>
      <c r="C15" s="26">
        <f>+'[1]8 Pto.-Gastos-1(Direc. y Coord.'!AC23+'[1]8 Pto.-Gastos-1(Gest. Adm.y F.)'!AC22+'[1]8 Pto.-Gastos-1 (Gest P.D.Ins.)'!AC23+'[1]8 Pto.-Gastos-1 (Ases.P.ytransp'!AC22</f>
        <v>36411000</v>
      </c>
      <c r="D15" s="26">
        <f t="shared" si="3"/>
        <v>36411000</v>
      </c>
      <c r="E15" s="26">
        <v>36411000</v>
      </c>
      <c r="F15" s="26">
        <f t="shared" si="5"/>
        <v>0</v>
      </c>
      <c r="G15" s="26">
        <v>36500000</v>
      </c>
      <c r="H15" s="26"/>
      <c r="I15" s="30"/>
      <c r="J15" s="30"/>
      <c r="K15" s="30"/>
      <c r="L15" s="30"/>
      <c r="M15" s="30"/>
      <c r="N15" s="30"/>
      <c r="O15" s="30"/>
      <c r="P15" s="27"/>
      <c r="Q15" s="26"/>
      <c r="R15" s="31">
        <f t="shared" si="6"/>
        <v>36411000</v>
      </c>
      <c r="S15" s="28">
        <f t="shared" si="2"/>
        <v>36411000</v>
      </c>
    </row>
    <row r="16" spans="1:19" s="23" customFormat="1" ht="33" customHeight="1" x14ac:dyDescent="0.2">
      <c r="A16" s="29" t="s">
        <v>27</v>
      </c>
      <c r="B16" s="30" t="s">
        <v>28</v>
      </c>
      <c r="C16" s="26">
        <f>+'[1]8 Pto.-Gastos-1(Direc. y Coord.'!AC24+'[1]8 Pto.-Gastos-1(Gest. Adm.y F.)'!AC23+'[1]8 Pto.-Gastos-1 (Gest P.D.Ins.)'!AC24+'[1]8 Pto.-Gastos-1 (Ases.P.ytransp'!AC23+'[1]8 Pto.-Gastos-1(Prom. est.Ser.)'!AC22+'[1]8 Pto.-Gastos-1(Asist Soc. T)'!AC22+'[1]8 Pto.-Gastos-1(Acc. Form.N.Gob'!AC22</f>
        <v>25000000</v>
      </c>
      <c r="D16" s="26">
        <f>+D10/12+D15/12+D12/12</f>
        <v>23867583.333333336</v>
      </c>
      <c r="E16" s="26">
        <f>+E10/12+E15/12+E12/12</f>
        <v>23690500</v>
      </c>
      <c r="F16" s="26">
        <f t="shared" si="5"/>
        <v>-177083.33333333582</v>
      </c>
      <c r="G16" s="26">
        <v>25000000</v>
      </c>
      <c r="H16" s="26"/>
      <c r="I16" s="30"/>
      <c r="J16" s="30"/>
      <c r="K16" s="30"/>
      <c r="L16" s="30"/>
      <c r="M16" s="30"/>
      <c r="N16" s="30"/>
      <c r="O16" s="30"/>
      <c r="P16" s="27"/>
      <c r="Q16" s="26"/>
      <c r="R16" s="31">
        <f t="shared" si="6"/>
        <v>23690500</v>
      </c>
      <c r="S16" s="28">
        <f t="shared" si="2"/>
        <v>23690500</v>
      </c>
    </row>
    <row r="17" spans="1:19" s="34" customFormat="1" ht="33" customHeight="1" x14ac:dyDescent="0.2">
      <c r="A17" s="24" t="s">
        <v>29</v>
      </c>
      <c r="B17" s="25" t="s">
        <v>30</v>
      </c>
      <c r="C17" s="32"/>
      <c r="D17" s="26">
        <f t="shared" si="3"/>
        <v>0</v>
      </c>
      <c r="E17" s="26">
        <f t="shared" si="4"/>
        <v>0</v>
      </c>
      <c r="F17" s="26">
        <f t="shared" si="5"/>
        <v>0</v>
      </c>
      <c r="G17" s="26"/>
      <c r="H17" s="26"/>
      <c r="I17" s="25"/>
      <c r="J17" s="25"/>
      <c r="K17" s="25"/>
      <c r="L17" s="25"/>
      <c r="M17" s="25"/>
      <c r="N17" s="25">
        <v>23661008107</v>
      </c>
      <c r="O17" s="25"/>
      <c r="P17" s="33"/>
      <c r="Q17" s="32"/>
      <c r="R17" s="31">
        <f t="shared" si="6"/>
        <v>0</v>
      </c>
      <c r="S17" s="28">
        <f t="shared" si="2"/>
        <v>0</v>
      </c>
    </row>
    <row r="18" spans="1:19" s="23" customFormat="1" ht="33" customHeight="1" x14ac:dyDescent="0.2">
      <c r="A18" s="29" t="s">
        <v>31</v>
      </c>
      <c r="B18" s="30" t="s">
        <v>32</v>
      </c>
      <c r="C18" s="26">
        <f>+'[1]8 Pto.-Gastos-1(Direc. y Coord.'!AC25+'[1]8 Pto.-Gastos-1(Gest. Adm.y F.)'!AC24+'[1]8 Pto.-Gastos-1 (Gest P.D.Ins.)'!AC25+'[1]8 Pto.-Gastos-1 (Ases.P.ytransp'!AC24+'[1]8 Pto.-Gastos-1(Prom. est.Ser.)'!AC23+'[1]8 Pto.-Gastos-1(Asist Soc. T)'!AC23+'[1]8 Pto.-Gastos-1(Acc. Form.N.Gob'!AC23</f>
        <v>3000000</v>
      </c>
      <c r="D18" s="26">
        <f>+C18</f>
        <v>3000000</v>
      </c>
      <c r="E18" s="26">
        <f t="shared" si="4"/>
        <v>2490000</v>
      </c>
      <c r="F18" s="26">
        <f t="shared" si="5"/>
        <v>-510000</v>
      </c>
      <c r="G18" s="26"/>
      <c r="H18" s="26"/>
      <c r="I18" s="30"/>
      <c r="J18" s="30"/>
      <c r="K18" s="30"/>
      <c r="L18" s="30"/>
      <c r="M18" s="30"/>
      <c r="N18" s="30">
        <v>1107517388</v>
      </c>
      <c r="O18" s="30"/>
      <c r="P18" s="27"/>
      <c r="Q18" s="26">
        <v>4000000</v>
      </c>
      <c r="R18" s="31">
        <f>+Q18+E18</f>
        <v>6490000</v>
      </c>
      <c r="S18" s="28">
        <f t="shared" si="2"/>
        <v>6490000</v>
      </c>
    </row>
    <row r="19" spans="1:19" s="23" customFormat="1" ht="33" customHeight="1" x14ac:dyDescent="0.2">
      <c r="A19" s="29" t="s">
        <v>33</v>
      </c>
      <c r="B19" s="35" t="s">
        <v>34</v>
      </c>
      <c r="C19" s="26">
        <f>+'[1]8 Pto.-Gastos-1(Direc. y Coord.'!AC26+'[1]8 Pto.-Gastos-1(Gest. Adm.y F.)'!AC25+'[1]8 Pto.-Gastos-1 (Gest P.D.Ins.)'!AC26+'[1]8 Pto.-Gastos-1 (Ases.P.ytransp'!AC25</f>
        <v>2000000</v>
      </c>
      <c r="D19" s="26">
        <f>+C19</f>
        <v>2000000</v>
      </c>
      <c r="E19" s="26">
        <f t="shared" si="4"/>
        <v>1660000</v>
      </c>
      <c r="F19" s="26">
        <f t="shared" si="5"/>
        <v>-340000</v>
      </c>
      <c r="G19" s="26"/>
      <c r="H19" s="26"/>
      <c r="I19" s="30"/>
      <c r="J19" s="30"/>
      <c r="K19" s="30"/>
      <c r="L19" s="30"/>
      <c r="M19" s="30"/>
      <c r="N19" s="30"/>
      <c r="O19" s="30"/>
      <c r="P19" s="27"/>
      <c r="Q19" s="26"/>
      <c r="R19" s="31">
        <f t="shared" ref="R19:R37" si="7">+Q19+E19</f>
        <v>1660000</v>
      </c>
      <c r="S19" s="28">
        <f t="shared" si="2"/>
        <v>1660000</v>
      </c>
    </row>
    <row r="20" spans="1:19" s="23" customFormat="1" ht="33" customHeight="1" x14ac:dyDescent="0.2">
      <c r="A20" s="24" t="s">
        <v>35</v>
      </c>
      <c r="B20" s="25" t="s">
        <v>36</v>
      </c>
      <c r="C20" s="26"/>
      <c r="D20" s="26">
        <f t="shared" si="3"/>
        <v>0</v>
      </c>
      <c r="E20" s="26">
        <f t="shared" si="4"/>
        <v>0</v>
      </c>
      <c r="F20" s="26">
        <f t="shared" si="5"/>
        <v>0</v>
      </c>
      <c r="G20" s="26"/>
      <c r="H20" s="26"/>
      <c r="I20" s="30"/>
      <c r="J20" s="30"/>
      <c r="K20" s="30"/>
      <c r="L20" s="30"/>
      <c r="M20" s="30"/>
      <c r="N20" s="30"/>
      <c r="O20" s="30"/>
      <c r="P20" s="27"/>
      <c r="Q20" s="26"/>
      <c r="R20" s="31">
        <f t="shared" si="7"/>
        <v>0</v>
      </c>
      <c r="S20" s="28">
        <f t="shared" si="2"/>
        <v>0</v>
      </c>
    </row>
    <row r="21" spans="1:19" s="23" customFormat="1" ht="33" customHeight="1" x14ac:dyDescent="0.2">
      <c r="A21" s="29" t="s">
        <v>37</v>
      </c>
      <c r="B21" s="30" t="s">
        <v>38</v>
      </c>
      <c r="C21" s="26">
        <f>+'[1]8 Pto.-Gastos-1(Direc. y Coord.'!AC27+'[1]8 Pto.-Gastos-1(Gest. Adm.y F.)'!AC26+'[1]8 Pto.-Gastos-1 (Gest P.D.Ins.)'!AC27+'[1]8 Pto.-Gastos-1 (Ases.P.ytransp'!AC26+300000</f>
        <v>800000</v>
      </c>
      <c r="D21" s="26">
        <f t="shared" si="3"/>
        <v>800000</v>
      </c>
      <c r="E21" s="26">
        <f t="shared" si="4"/>
        <v>664000</v>
      </c>
      <c r="F21" s="26">
        <f t="shared" si="5"/>
        <v>-136000</v>
      </c>
      <c r="G21" s="26"/>
      <c r="H21" s="26"/>
      <c r="I21" s="30"/>
      <c r="J21" s="30"/>
      <c r="K21" s="30"/>
      <c r="L21" s="30"/>
      <c r="M21" s="30"/>
      <c r="N21" s="30">
        <f>+N17-N18</f>
        <v>22553490719</v>
      </c>
      <c r="O21" s="30"/>
      <c r="P21" s="27"/>
      <c r="Q21" s="26">
        <v>500000</v>
      </c>
      <c r="R21" s="31">
        <f t="shared" si="7"/>
        <v>1164000</v>
      </c>
      <c r="S21" s="28">
        <f t="shared" si="2"/>
        <v>1164000</v>
      </c>
    </row>
    <row r="22" spans="1:19" s="23" customFormat="1" ht="33" hidden="1" customHeight="1" x14ac:dyDescent="0.2">
      <c r="A22" s="29" t="s">
        <v>39</v>
      </c>
      <c r="B22" s="30" t="s">
        <v>40</v>
      </c>
      <c r="C22" s="26">
        <f>+'[1]8 Pto.-Gastos-1(Direc. y Coord.'!AC28+'[1]8 Pto.-Gastos-1(Prom. est.Ser.)'!AC25+'[1]8 Pto.-Gastos-1(Asist Soc. T)'!AC25+'[1]8 Pto.-Gastos-1(Acc. Form.N.Gob'!AC25</f>
        <v>0</v>
      </c>
      <c r="D22" s="26">
        <f t="shared" si="3"/>
        <v>0</v>
      </c>
      <c r="E22" s="26">
        <f t="shared" si="4"/>
        <v>0</v>
      </c>
      <c r="F22" s="26">
        <f t="shared" si="5"/>
        <v>0</v>
      </c>
      <c r="G22" s="26"/>
      <c r="H22" s="26"/>
      <c r="I22" s="30"/>
      <c r="J22" s="30"/>
      <c r="K22" s="30"/>
      <c r="L22" s="30"/>
      <c r="M22" s="30"/>
      <c r="N22" s="30"/>
      <c r="O22" s="30"/>
      <c r="P22" s="27"/>
      <c r="Q22" s="26"/>
      <c r="R22" s="31">
        <f t="shared" si="7"/>
        <v>0</v>
      </c>
      <c r="S22" s="28">
        <f t="shared" si="2"/>
        <v>0</v>
      </c>
    </row>
    <row r="23" spans="1:19" s="23" customFormat="1" ht="33" customHeight="1" x14ac:dyDescent="0.2">
      <c r="A23" s="29" t="s">
        <v>41</v>
      </c>
      <c r="B23" s="30" t="s">
        <v>42</v>
      </c>
      <c r="C23" s="26">
        <v>10200000</v>
      </c>
      <c r="D23" s="26">
        <f t="shared" si="3"/>
        <v>10200000</v>
      </c>
      <c r="E23" s="26">
        <v>1020000</v>
      </c>
      <c r="F23" s="26">
        <f t="shared" si="5"/>
        <v>-9180000</v>
      </c>
      <c r="G23" s="26">
        <v>12000000</v>
      </c>
      <c r="H23" s="26"/>
      <c r="I23" s="30"/>
      <c r="J23" s="30"/>
      <c r="K23" s="30"/>
      <c r="L23" s="30"/>
      <c r="M23" s="30"/>
      <c r="N23" s="36">
        <f>+N18/N21</f>
        <v>4.9106251524380709E-2</v>
      </c>
      <c r="O23" s="30"/>
      <c r="P23" s="27"/>
      <c r="Q23" s="26">
        <v>11000000</v>
      </c>
      <c r="R23" s="31">
        <f t="shared" si="7"/>
        <v>12020000</v>
      </c>
      <c r="S23" s="28">
        <f t="shared" si="2"/>
        <v>12020000</v>
      </c>
    </row>
    <row r="24" spans="1:19" s="23" customFormat="1" ht="33" customHeight="1" x14ac:dyDescent="0.2">
      <c r="A24" s="29" t="s">
        <v>43</v>
      </c>
      <c r="B24" s="30" t="s">
        <v>44</v>
      </c>
      <c r="C24" s="26">
        <v>12000000</v>
      </c>
      <c r="D24" s="37">
        <v>10000000</v>
      </c>
      <c r="E24" s="27">
        <v>5000000</v>
      </c>
      <c r="F24" s="38">
        <f t="shared" si="5"/>
        <v>-5000000</v>
      </c>
      <c r="G24" s="38"/>
      <c r="H24" s="26"/>
      <c r="I24" s="30"/>
      <c r="J24" s="30"/>
      <c r="K24" s="30"/>
      <c r="L24" s="30"/>
      <c r="M24" s="30"/>
      <c r="N24" s="30"/>
      <c r="O24" s="30"/>
      <c r="P24" s="27"/>
      <c r="Q24" s="26"/>
      <c r="R24" s="31">
        <f t="shared" si="7"/>
        <v>5000000</v>
      </c>
      <c r="S24" s="28">
        <f t="shared" si="2"/>
        <v>5000000</v>
      </c>
    </row>
    <row r="25" spans="1:19" s="23" customFormat="1" ht="33" customHeight="1" x14ac:dyDescent="0.2">
      <c r="A25" s="29" t="s">
        <v>45</v>
      </c>
      <c r="B25" s="39" t="s">
        <v>46</v>
      </c>
      <c r="C25" s="26">
        <f>+'[1]8 Pto.-Gastos-1(Direc. y Coord.'!AC31</f>
        <v>500000</v>
      </c>
      <c r="D25" s="26">
        <f t="shared" si="3"/>
        <v>500000</v>
      </c>
      <c r="E25" s="26">
        <v>400000</v>
      </c>
      <c r="F25" s="26">
        <f t="shared" si="5"/>
        <v>-100000</v>
      </c>
      <c r="G25" s="26"/>
      <c r="H25" s="26"/>
      <c r="I25" s="30"/>
      <c r="J25" s="30"/>
      <c r="K25" s="30"/>
      <c r="L25" s="30"/>
      <c r="M25" s="30"/>
      <c r="N25" s="30">
        <f>+N18/12</f>
        <v>92293115.666666672</v>
      </c>
      <c r="O25" s="30"/>
      <c r="P25" s="27"/>
      <c r="Q25" s="26"/>
      <c r="R25" s="31">
        <f t="shared" si="7"/>
        <v>400000</v>
      </c>
      <c r="S25" s="28">
        <f t="shared" si="2"/>
        <v>400000</v>
      </c>
    </row>
    <row r="26" spans="1:19" s="23" customFormat="1" ht="33" customHeight="1" x14ac:dyDescent="0.2">
      <c r="A26" s="29" t="s">
        <v>47</v>
      </c>
      <c r="B26" s="30" t="s">
        <v>48</v>
      </c>
      <c r="C26" s="26">
        <f>+'[1]8 Pto.-Gastos-1(Direc. y Coord.'!AC32+'[1]8 Pto.-Gastos-1(Gest. Adm.y F.)'!AC31+'[1]8 Pto.-Gastos-1 (Gest P.D.Ins.)'!AC32+'[1]8 Pto.-Gastos-1 (Ases.P.ytransp'!AC31</f>
        <v>2000000</v>
      </c>
      <c r="D26" s="26">
        <f t="shared" si="3"/>
        <v>2000000</v>
      </c>
      <c r="E26" s="26">
        <f t="shared" si="4"/>
        <v>1660000</v>
      </c>
      <c r="F26" s="26">
        <f t="shared" si="5"/>
        <v>-340000</v>
      </c>
      <c r="G26" s="26"/>
      <c r="H26" s="26"/>
      <c r="I26" s="30"/>
      <c r="J26" s="30"/>
      <c r="K26" s="30"/>
      <c r="L26" s="30"/>
      <c r="M26" s="30"/>
      <c r="N26" s="30"/>
      <c r="O26" s="30"/>
      <c r="P26" s="27"/>
      <c r="Q26" s="26"/>
      <c r="R26" s="31">
        <f t="shared" si="7"/>
        <v>1660000</v>
      </c>
      <c r="S26" s="28">
        <f t="shared" si="2"/>
        <v>1660000</v>
      </c>
    </row>
    <row r="27" spans="1:19" s="23" customFormat="1" ht="33" customHeight="1" x14ac:dyDescent="0.2">
      <c r="A27" s="24" t="s">
        <v>49</v>
      </c>
      <c r="B27" s="40" t="s">
        <v>50</v>
      </c>
      <c r="C27" s="26"/>
      <c r="D27" s="26">
        <f t="shared" si="3"/>
        <v>0</v>
      </c>
      <c r="E27" s="26">
        <f t="shared" si="4"/>
        <v>0</v>
      </c>
      <c r="F27" s="26">
        <f t="shared" si="5"/>
        <v>0</v>
      </c>
      <c r="G27" s="26"/>
      <c r="H27" s="26"/>
      <c r="I27" s="30"/>
      <c r="J27" s="30"/>
      <c r="K27" s="30"/>
      <c r="L27" s="30"/>
      <c r="M27" s="30"/>
      <c r="N27" s="30">
        <f>+N18/N17</f>
        <v>4.6807700795823068E-2</v>
      </c>
      <c r="O27" s="30"/>
      <c r="P27" s="27"/>
      <c r="Q27" s="26"/>
      <c r="R27" s="31">
        <f t="shared" si="7"/>
        <v>0</v>
      </c>
      <c r="S27" s="28">
        <f t="shared" si="2"/>
        <v>0</v>
      </c>
    </row>
    <row r="28" spans="1:19" s="23" customFormat="1" ht="33" customHeight="1" x14ac:dyDescent="0.2">
      <c r="A28" s="29" t="s">
        <v>51</v>
      </c>
      <c r="B28" s="41" t="s">
        <v>52</v>
      </c>
      <c r="C28" s="26">
        <v>12000000</v>
      </c>
      <c r="D28" s="26">
        <v>15000000</v>
      </c>
      <c r="E28" s="26">
        <v>15000000</v>
      </c>
      <c r="F28" s="26">
        <f t="shared" si="5"/>
        <v>0</v>
      </c>
      <c r="G28" s="26"/>
      <c r="H28" s="26"/>
      <c r="I28" s="30"/>
      <c r="J28" s="30"/>
      <c r="K28" s="30"/>
      <c r="L28" s="30"/>
      <c r="M28" s="30"/>
      <c r="N28" s="30"/>
      <c r="O28" s="30"/>
      <c r="P28" s="27"/>
      <c r="Q28" s="26"/>
      <c r="R28" s="31">
        <f t="shared" si="7"/>
        <v>15000000</v>
      </c>
      <c r="S28" s="28">
        <f t="shared" si="2"/>
        <v>15000000</v>
      </c>
    </row>
    <row r="29" spans="1:19" s="23" customFormat="1" ht="33" customHeight="1" x14ac:dyDescent="0.2">
      <c r="A29" s="24" t="s">
        <v>53</v>
      </c>
      <c r="B29" s="40" t="s">
        <v>54</v>
      </c>
      <c r="C29" s="26"/>
      <c r="D29" s="26">
        <f t="shared" si="3"/>
        <v>0</v>
      </c>
      <c r="E29" s="26">
        <f t="shared" si="4"/>
        <v>0</v>
      </c>
      <c r="F29" s="26">
        <f t="shared" si="5"/>
        <v>0</v>
      </c>
      <c r="G29" s="26"/>
      <c r="H29" s="26"/>
      <c r="I29" s="30"/>
      <c r="J29" s="30"/>
      <c r="K29" s="30"/>
      <c r="L29" s="30"/>
      <c r="M29" s="30"/>
      <c r="N29" s="30"/>
      <c r="O29" s="30"/>
      <c r="P29" s="27"/>
      <c r="Q29" s="26"/>
      <c r="R29" s="31">
        <f t="shared" si="7"/>
        <v>0</v>
      </c>
      <c r="S29" s="28">
        <f t="shared" si="2"/>
        <v>0</v>
      </c>
    </row>
    <row r="30" spans="1:19" s="23" customFormat="1" ht="33" customHeight="1" x14ac:dyDescent="0.2">
      <c r="A30" s="29" t="s">
        <v>55</v>
      </c>
      <c r="B30" s="41" t="s">
        <v>56</v>
      </c>
      <c r="C30" s="26">
        <v>2600000</v>
      </c>
      <c r="D30" s="26">
        <f t="shared" si="3"/>
        <v>2600000</v>
      </c>
      <c r="E30" s="26">
        <f t="shared" si="4"/>
        <v>2158000</v>
      </c>
      <c r="F30" s="26">
        <f t="shared" si="5"/>
        <v>-442000</v>
      </c>
      <c r="G30" s="26"/>
      <c r="H30" s="26"/>
      <c r="I30" s="30"/>
      <c r="J30" s="30"/>
      <c r="K30" s="30"/>
      <c r="L30" s="30"/>
      <c r="M30" s="30"/>
      <c r="N30" s="30"/>
      <c r="O30" s="30"/>
      <c r="P30" s="27"/>
      <c r="Q30" s="26"/>
      <c r="R30" s="31">
        <f>+Q30+E30</f>
        <v>2158000</v>
      </c>
      <c r="S30" s="28">
        <f t="shared" si="2"/>
        <v>2158000</v>
      </c>
    </row>
    <row r="31" spans="1:19" s="23" customFormat="1" ht="33" customHeight="1" x14ac:dyDescent="0.2">
      <c r="A31" s="24" t="s">
        <v>57</v>
      </c>
      <c r="B31" s="40" t="s">
        <v>58</v>
      </c>
      <c r="C31" s="26"/>
      <c r="D31" s="26">
        <f t="shared" si="3"/>
        <v>0</v>
      </c>
      <c r="E31" s="26">
        <f t="shared" si="4"/>
        <v>0</v>
      </c>
      <c r="F31" s="26">
        <f t="shared" si="5"/>
        <v>0</v>
      </c>
      <c r="G31" s="26"/>
      <c r="H31" s="26"/>
      <c r="I31" s="30"/>
      <c r="J31" s="30"/>
      <c r="K31" s="30"/>
      <c r="L31" s="30"/>
      <c r="M31" s="30"/>
      <c r="N31" s="30"/>
      <c r="O31" s="30"/>
      <c r="P31" s="27"/>
      <c r="Q31" s="26"/>
      <c r="R31" s="31">
        <f t="shared" si="7"/>
        <v>0</v>
      </c>
      <c r="S31" s="28">
        <f t="shared" si="2"/>
        <v>0</v>
      </c>
    </row>
    <row r="32" spans="1:19" s="23" customFormat="1" ht="33" customHeight="1" x14ac:dyDescent="0.2">
      <c r="A32" s="29" t="s">
        <v>59</v>
      </c>
      <c r="B32" s="41" t="s">
        <v>60</v>
      </c>
      <c r="C32" s="26">
        <f>+'[1]8 Pto.-Gastos-1(Direc. y Coord.'!AC36+'[1]8 Pto.-Gastos-1(Gest. Adm.y F.)'!AC35+'[1]8 Pto.-Gastos-1 (Gest P.D.Ins.)'!AC36+'[1]8 Pto.-Gastos-1 (Ases.P.ytransp'!AC35+'[1]8 Pto.-Gastos-1(Prom. est.Ser.)'!AC32+'[1]8 Pto.-Gastos-1(Asist Soc. T)'!AC32+'[1]8 Pto.-Gastos-1(Acc. Form.N.Gob'!AC32</f>
        <v>200000</v>
      </c>
      <c r="D32" s="26">
        <f t="shared" si="3"/>
        <v>200000</v>
      </c>
      <c r="E32" s="26">
        <v>100000</v>
      </c>
      <c r="F32" s="26">
        <f t="shared" si="5"/>
        <v>-100000</v>
      </c>
      <c r="G32" s="26"/>
      <c r="H32" s="26"/>
      <c r="I32" s="30"/>
      <c r="J32" s="30"/>
      <c r="K32" s="30"/>
      <c r="L32" s="30"/>
      <c r="M32" s="30"/>
      <c r="N32" s="30"/>
      <c r="O32" s="30"/>
      <c r="P32" s="27"/>
      <c r="Q32" s="26"/>
      <c r="R32" s="31">
        <f t="shared" si="7"/>
        <v>100000</v>
      </c>
      <c r="S32" s="28">
        <f t="shared" si="2"/>
        <v>100000</v>
      </c>
    </row>
    <row r="33" spans="1:19" s="23" customFormat="1" ht="33" customHeight="1" x14ac:dyDescent="0.2">
      <c r="A33" s="29" t="s">
        <v>61</v>
      </c>
      <c r="B33" s="41" t="s">
        <v>62</v>
      </c>
      <c r="C33" s="26">
        <v>500000</v>
      </c>
      <c r="D33" s="26">
        <f t="shared" si="3"/>
        <v>500000</v>
      </c>
      <c r="E33" s="26">
        <v>200000</v>
      </c>
      <c r="F33" s="26">
        <f t="shared" si="5"/>
        <v>-300000</v>
      </c>
      <c r="G33" s="26"/>
      <c r="H33" s="26"/>
      <c r="I33" s="30"/>
      <c r="J33" s="30"/>
      <c r="K33" s="30"/>
      <c r="L33" s="30"/>
      <c r="M33" s="30"/>
      <c r="N33" s="30"/>
      <c r="O33" s="30"/>
      <c r="P33" s="27"/>
      <c r="Q33" s="26">
        <v>15000000</v>
      </c>
      <c r="R33" s="31">
        <f t="shared" si="7"/>
        <v>15200000</v>
      </c>
      <c r="S33" s="28">
        <f t="shared" si="2"/>
        <v>15200000</v>
      </c>
    </row>
    <row r="34" spans="1:19" s="23" customFormat="1" ht="33" customHeight="1" x14ac:dyDescent="0.2">
      <c r="A34" s="24" t="s">
        <v>63</v>
      </c>
      <c r="B34" s="40" t="s">
        <v>64</v>
      </c>
      <c r="C34" s="26"/>
      <c r="D34" s="26">
        <f t="shared" si="3"/>
        <v>0</v>
      </c>
      <c r="E34" s="26">
        <f t="shared" si="4"/>
        <v>0</v>
      </c>
      <c r="F34" s="26">
        <f t="shared" si="5"/>
        <v>0</v>
      </c>
      <c r="G34" s="26"/>
      <c r="H34" s="26"/>
      <c r="I34" s="30"/>
      <c r="J34" s="30"/>
      <c r="K34" s="30"/>
      <c r="L34" s="30"/>
      <c r="M34" s="30"/>
      <c r="N34" s="30"/>
      <c r="O34" s="30"/>
      <c r="P34" s="27"/>
      <c r="Q34" s="26"/>
      <c r="R34" s="31">
        <f t="shared" si="7"/>
        <v>0</v>
      </c>
      <c r="S34" s="28">
        <f t="shared" si="2"/>
        <v>0</v>
      </c>
    </row>
    <row r="35" spans="1:19" s="23" customFormat="1" ht="33" customHeight="1" x14ac:dyDescent="0.2">
      <c r="A35" s="29" t="s">
        <v>65</v>
      </c>
      <c r="B35" s="41" t="s">
        <v>66</v>
      </c>
      <c r="C35" s="26">
        <f>+'[1]8 Pto.-Gastos-1(Direc. y Coord.'!AC39+'[1]8 Pto.-Gastos-1(Gest. Adm.y F.)'!AC37+'[1]8 Pto.-Gastos-1 (Gest P.D.Ins.)'!AC38+'[1]8 Pto.-Gastos-1 (Ases.P.ytransp'!AC38+'[1]8 Pto.-Gastos-1(Prom. est.Ser.)'!AC35+'[1]8 Pto.-Gastos-1(Asist Soc. T)'!AC35+'[1]8 Pto.-Gastos-1(Acc. Form.N.Gob'!AC35</f>
        <v>16000000</v>
      </c>
      <c r="D35" s="26">
        <v>18000000</v>
      </c>
      <c r="E35" s="26">
        <v>16000000</v>
      </c>
      <c r="F35" s="26">
        <f t="shared" si="5"/>
        <v>-2000000</v>
      </c>
      <c r="G35" s="26"/>
      <c r="H35" s="26"/>
      <c r="I35" s="30"/>
      <c r="J35" s="30"/>
      <c r="K35" s="30"/>
      <c r="L35" s="30"/>
      <c r="M35" s="30"/>
      <c r="N35" s="30"/>
      <c r="O35" s="30"/>
      <c r="P35" s="27"/>
      <c r="Q35" s="26"/>
      <c r="R35" s="31">
        <f t="shared" si="7"/>
        <v>16000000</v>
      </c>
      <c r="S35" s="28">
        <f t="shared" si="2"/>
        <v>16000000</v>
      </c>
    </row>
    <row r="36" spans="1:19" s="23" customFormat="1" ht="33" customHeight="1" x14ac:dyDescent="0.2">
      <c r="A36" s="29" t="s">
        <v>67</v>
      </c>
      <c r="B36" s="41" t="s">
        <v>68</v>
      </c>
      <c r="C36" s="26">
        <f>+'[1]8 Pto.-Gastos-1(Direc. y Coord.'!AC40+'[1]8 Pto.-Gastos-1(Gest. Adm.y F.)'!AC38+'[1]8 Pto.-Gastos-1 (Gest P.D.Ins.)'!AC39+'[1]8 Pto.-Gastos-1 (Ases.P.ytransp'!AC39+'[1]8 Pto.-Gastos-1(Prom. est.Ser.)'!AC36+'[1]8 Pto.-Gastos-1(Asist Soc. T)'!AC36+'[1]8 Pto.-Gastos-1(Acc. Form.N.Gob'!AC36</f>
        <v>16300000</v>
      </c>
      <c r="D36" s="26">
        <v>18000000</v>
      </c>
      <c r="E36" s="26">
        <v>16000000</v>
      </c>
      <c r="F36" s="26">
        <f t="shared" si="5"/>
        <v>-2000000</v>
      </c>
      <c r="G36" s="26"/>
      <c r="H36" s="26"/>
      <c r="I36" s="30"/>
      <c r="J36" s="30"/>
      <c r="K36" s="30"/>
      <c r="L36" s="30"/>
      <c r="M36" s="30"/>
      <c r="N36" s="30"/>
      <c r="O36" s="30"/>
      <c r="P36" s="27"/>
      <c r="Q36" s="26"/>
      <c r="R36" s="31">
        <f>+Q36+E36</f>
        <v>16000000</v>
      </c>
      <c r="S36" s="28">
        <f t="shared" si="2"/>
        <v>16000000</v>
      </c>
    </row>
    <row r="37" spans="1:19" s="23" customFormat="1" ht="33" customHeight="1" x14ac:dyDescent="0.2">
      <c r="A37" s="29" t="s">
        <v>69</v>
      </c>
      <c r="B37" s="41" t="s">
        <v>70</v>
      </c>
      <c r="C37" s="26">
        <f>+'[1]8 Pto.-Gastos-1(Direc. y Coord.'!AC41+'[1]8 Pto.-Gastos-1(Gest. Adm.y F.)'!AC39+'[1]8 Pto.-Gastos-1 (Gest P.D.Ins.)'!AC40+'[1]8 Pto.-Gastos-1 (Ases.P.ytransp'!AC40+'[1]8 Pto.-Gastos-1(Prom. est.Ser.)'!AC37+'[1]8 Pto.-Gastos-1(Asist Soc. T)'!AC37+'[1]8 Pto.-Gastos-1(Acc. Form.N.Gob'!AC37</f>
        <v>2500000</v>
      </c>
      <c r="D37" s="26">
        <v>3000000</v>
      </c>
      <c r="E37" s="26">
        <v>2500000</v>
      </c>
      <c r="F37" s="26">
        <f t="shared" si="5"/>
        <v>-500000</v>
      </c>
      <c r="G37" s="26"/>
      <c r="H37" s="26"/>
      <c r="I37" s="30"/>
      <c r="J37" s="30"/>
      <c r="K37" s="30"/>
      <c r="L37" s="30"/>
      <c r="M37" s="30"/>
      <c r="N37" s="30"/>
      <c r="O37" s="30"/>
      <c r="P37" s="27"/>
      <c r="Q37" s="26"/>
      <c r="R37" s="31">
        <f t="shared" si="7"/>
        <v>2500000</v>
      </c>
      <c r="S37" s="28">
        <f t="shared" si="2"/>
        <v>2500000</v>
      </c>
    </row>
    <row r="38" spans="1:19" s="23" customFormat="1" ht="1.5" customHeight="1" x14ac:dyDescent="0.2">
      <c r="A38" s="29"/>
      <c r="B38" s="41"/>
      <c r="C38" s="27"/>
      <c r="D38" s="27"/>
      <c r="E38" s="27">
        <f t="shared" si="4"/>
        <v>0</v>
      </c>
      <c r="F38" s="27">
        <f t="shared" si="5"/>
        <v>0</v>
      </c>
      <c r="G38" s="27"/>
      <c r="H38" s="26"/>
      <c r="I38" s="30"/>
      <c r="J38" s="30"/>
      <c r="K38" s="30"/>
      <c r="L38" s="30"/>
      <c r="M38" s="30"/>
      <c r="N38" s="30"/>
      <c r="O38" s="30"/>
      <c r="P38" s="27"/>
      <c r="Q38" s="26"/>
      <c r="R38" s="42">
        <f t="shared" ref="R38:R41" si="8">+P38+E38</f>
        <v>0</v>
      </c>
      <c r="S38" s="28">
        <f t="shared" si="2"/>
        <v>0</v>
      </c>
    </row>
    <row r="39" spans="1:19" s="23" customFormat="1" ht="33" hidden="1" customHeight="1" x14ac:dyDescent="0.2">
      <c r="A39" s="29"/>
      <c r="B39" s="41"/>
      <c r="C39" s="27"/>
      <c r="D39" s="27"/>
      <c r="E39" s="27">
        <f t="shared" si="4"/>
        <v>0</v>
      </c>
      <c r="F39" s="27">
        <f t="shared" si="5"/>
        <v>0</v>
      </c>
      <c r="G39" s="27"/>
      <c r="H39" s="26"/>
      <c r="I39" s="30"/>
      <c r="J39" s="30"/>
      <c r="K39" s="30"/>
      <c r="L39" s="30"/>
      <c r="M39" s="30"/>
      <c r="N39" s="30"/>
      <c r="O39" s="30"/>
      <c r="P39" s="27"/>
      <c r="Q39" s="26"/>
      <c r="R39" s="42">
        <f t="shared" si="8"/>
        <v>0</v>
      </c>
      <c r="S39" s="28">
        <f t="shared" si="2"/>
        <v>0</v>
      </c>
    </row>
    <row r="40" spans="1:19" s="23" customFormat="1" ht="33" customHeight="1" x14ac:dyDescent="0.2">
      <c r="A40" s="29"/>
      <c r="B40" s="41"/>
      <c r="C40" s="27"/>
      <c r="D40" s="27"/>
      <c r="E40" s="27">
        <f t="shared" si="4"/>
        <v>0</v>
      </c>
      <c r="F40" s="27">
        <f t="shared" si="5"/>
        <v>0</v>
      </c>
      <c r="G40" s="27"/>
      <c r="H40" s="26"/>
      <c r="I40" s="30"/>
      <c r="J40" s="30"/>
      <c r="K40" s="30"/>
      <c r="L40" s="30"/>
      <c r="M40" s="30"/>
      <c r="N40" s="30"/>
      <c r="O40" s="30"/>
      <c r="P40" s="27"/>
      <c r="Q40" s="26"/>
      <c r="R40" s="42">
        <f t="shared" si="8"/>
        <v>0</v>
      </c>
      <c r="S40" s="28">
        <f t="shared" si="2"/>
        <v>0</v>
      </c>
    </row>
    <row r="41" spans="1:19" s="23" customFormat="1" ht="33" customHeight="1" x14ac:dyDescent="0.2">
      <c r="A41" s="29"/>
      <c r="B41" s="41"/>
      <c r="C41" s="27"/>
      <c r="D41" s="27"/>
      <c r="E41" s="27">
        <f t="shared" si="4"/>
        <v>0</v>
      </c>
      <c r="F41" s="27">
        <f t="shared" si="5"/>
        <v>0</v>
      </c>
      <c r="G41" s="27"/>
      <c r="H41" s="26"/>
      <c r="I41" s="30"/>
      <c r="J41" s="30"/>
      <c r="K41" s="30"/>
      <c r="L41" s="30"/>
      <c r="M41" s="30"/>
      <c r="N41" s="30"/>
      <c r="O41" s="30"/>
      <c r="P41" s="27"/>
      <c r="Q41" s="26"/>
      <c r="R41" s="42">
        <f t="shared" si="8"/>
        <v>0</v>
      </c>
      <c r="S41" s="28">
        <f t="shared" si="2"/>
        <v>0</v>
      </c>
    </row>
    <row r="42" spans="1:19" s="23" customFormat="1" ht="33" customHeight="1" x14ac:dyDescent="0.2">
      <c r="A42" s="19">
        <v>2.2000000000000002</v>
      </c>
      <c r="B42" s="20" t="s">
        <v>71</v>
      </c>
      <c r="C42" s="43">
        <f t="shared" ref="C42:O42" si="9">SUM(C44:C92)</f>
        <v>213116388</v>
      </c>
      <c r="D42" s="43">
        <f t="shared" si="9"/>
        <v>161217385</v>
      </c>
      <c r="E42" s="43">
        <f>SUM(E44:E92)</f>
        <v>117367000</v>
      </c>
      <c r="F42" s="43">
        <f t="shared" si="9"/>
        <v>-43850385</v>
      </c>
      <c r="G42" s="43">
        <f t="shared" si="9"/>
        <v>0</v>
      </c>
      <c r="H42" s="43">
        <f t="shared" si="9"/>
        <v>0</v>
      </c>
      <c r="I42" s="43">
        <f t="shared" si="9"/>
        <v>0</v>
      </c>
      <c r="J42" s="43">
        <f t="shared" si="9"/>
        <v>0</v>
      </c>
      <c r="K42" s="43">
        <f t="shared" si="9"/>
        <v>0</v>
      </c>
      <c r="L42" s="43">
        <f t="shared" si="9"/>
        <v>0</v>
      </c>
      <c r="M42" s="43">
        <f t="shared" si="9"/>
        <v>0</v>
      </c>
      <c r="N42" s="43">
        <f t="shared" si="9"/>
        <v>0</v>
      </c>
      <c r="O42" s="43">
        <f t="shared" si="9"/>
        <v>0</v>
      </c>
      <c r="P42" s="43">
        <f>SUM(P43:P92)</f>
        <v>23000000</v>
      </c>
      <c r="Q42" s="43">
        <f>SUM(Q43:Q92)</f>
        <v>21156000</v>
      </c>
      <c r="R42" s="43">
        <f>SUM(R43:R92)</f>
        <v>138523000</v>
      </c>
      <c r="S42" s="44">
        <f>SUM(S43:S92)</f>
        <v>161523000</v>
      </c>
    </row>
    <row r="43" spans="1:19" s="23" customFormat="1" ht="33" customHeight="1" x14ac:dyDescent="0.2">
      <c r="A43" s="24" t="s">
        <v>72</v>
      </c>
      <c r="B43" s="25" t="s">
        <v>73</v>
      </c>
      <c r="C43" s="26"/>
      <c r="D43" s="26"/>
      <c r="E43" s="26">
        <f>+D43*83%</f>
        <v>0</v>
      </c>
      <c r="F43" s="26">
        <f t="shared" si="5"/>
        <v>0</v>
      </c>
      <c r="G43" s="26"/>
      <c r="H43" s="26"/>
      <c r="I43" s="30"/>
      <c r="J43" s="30"/>
      <c r="K43" s="30"/>
      <c r="L43" s="30"/>
      <c r="M43" s="30"/>
      <c r="N43" s="30"/>
      <c r="O43" s="30"/>
      <c r="P43" s="27"/>
      <c r="Q43" s="26"/>
      <c r="R43" s="31">
        <f t="shared" ref="R43" si="10">+Q43+E43</f>
        <v>0</v>
      </c>
      <c r="S43" s="28">
        <f t="shared" si="2"/>
        <v>0</v>
      </c>
    </row>
    <row r="44" spans="1:19" s="23" customFormat="1" ht="33" customHeight="1" x14ac:dyDescent="0.2">
      <c r="A44" s="29" t="s">
        <v>74</v>
      </c>
      <c r="B44" s="30" t="s">
        <v>75</v>
      </c>
      <c r="C44" s="26">
        <f>+'[1]8 Pto.-Gastos-1(Direc. y Coord.'!AC45+'[1]8 Pto.-Gastos-1(Gest. Adm.y F.)'!AC44+'[1]8 Pto.-Gastos-1 (Gest P.D.Ins.)'!AC45+'[1]8 Pto.-Gastos-1 (Ases.P.ytransp'!AC45+'[1]8 Pto.-Gastos-1(Prom. est.Ser.)'!AC42+'[1]8 Pto.-Gastos-1(Asist Soc. T)'!AC42+'[1]8 Pto.-Gastos-1(Acc. Form.N.Gob'!AC42</f>
        <v>3200000</v>
      </c>
      <c r="D44" s="26">
        <f>+C44</f>
        <v>3200000</v>
      </c>
      <c r="E44" s="26">
        <f t="shared" si="4"/>
        <v>2656000</v>
      </c>
      <c r="F44" s="26">
        <f t="shared" si="5"/>
        <v>-544000</v>
      </c>
      <c r="G44" s="26"/>
      <c r="H44" s="26"/>
      <c r="I44" s="30"/>
      <c r="J44" s="30"/>
      <c r="K44" s="30"/>
      <c r="L44" s="30"/>
      <c r="M44" s="30"/>
      <c r="N44" s="30"/>
      <c r="O44" s="30"/>
      <c r="P44" s="27"/>
      <c r="Q44" s="26"/>
      <c r="R44" s="31">
        <f>+Q44+E44</f>
        <v>2656000</v>
      </c>
      <c r="S44" s="28">
        <f t="shared" si="2"/>
        <v>2656000</v>
      </c>
    </row>
    <row r="45" spans="1:19" s="23" customFormat="1" ht="33" customHeight="1" x14ac:dyDescent="0.2">
      <c r="A45" s="29" t="s">
        <v>76</v>
      </c>
      <c r="B45" s="30" t="s">
        <v>77</v>
      </c>
      <c r="C45" s="26">
        <f>+'[1]8 Pto.-Gastos-1(Direc. y Coord.'!AC46+'[1]8 Pto.-Gastos-1(Gest. Adm.y F.)'!AC45+'[1]8 Pto.-Gastos-1 (Ases.P.ytransp'!AC46+'[1]8 Pto.-Gastos-1(Prom. est.Ser.)'!AC43+'[1]8 Pto.-Gastos-1(Asist Soc. T)'!AC43+'[1]8 Pto.-Gastos-1(Acc. Form.N.Gob'!AC43</f>
        <v>350000</v>
      </c>
      <c r="D45" s="26">
        <f t="shared" ref="D45:D82" si="11">+C45</f>
        <v>350000</v>
      </c>
      <c r="E45" s="26">
        <f t="shared" si="4"/>
        <v>290500</v>
      </c>
      <c r="F45" s="26">
        <f t="shared" si="5"/>
        <v>-59500</v>
      </c>
      <c r="G45" s="26"/>
      <c r="H45" s="26"/>
      <c r="I45" s="30"/>
      <c r="J45" s="30"/>
      <c r="K45" s="30"/>
      <c r="L45" s="30"/>
      <c r="M45" s="30"/>
      <c r="N45" s="30"/>
      <c r="O45" s="30"/>
      <c r="P45" s="27"/>
      <c r="Q45" s="26"/>
      <c r="R45" s="31">
        <f t="shared" ref="R45:R91" si="12">+Q45+E45</f>
        <v>290500</v>
      </c>
      <c r="S45" s="28">
        <f t="shared" si="2"/>
        <v>290500</v>
      </c>
    </row>
    <row r="46" spans="1:19" s="23" customFormat="1" ht="33" customHeight="1" x14ac:dyDescent="0.2">
      <c r="A46" s="29" t="s">
        <v>78</v>
      </c>
      <c r="B46" s="30" t="s">
        <v>79</v>
      </c>
      <c r="C46" s="26">
        <f>+'[1]8 Pto.-Gastos-1(Direc. y Coord.'!AC47+'[1]8 Pto.-Gastos-1(Gest. Adm.y F.)'!AC46+'[1]8 Pto.-Gastos-1 (Gest P.D.Ins.)'!AC47</f>
        <v>900000</v>
      </c>
      <c r="D46" s="26">
        <f t="shared" si="11"/>
        <v>900000</v>
      </c>
      <c r="E46" s="26">
        <f t="shared" si="4"/>
        <v>747000</v>
      </c>
      <c r="F46" s="26">
        <f t="shared" si="5"/>
        <v>-153000</v>
      </c>
      <c r="G46" s="26"/>
      <c r="H46" s="26"/>
      <c r="I46" s="30"/>
      <c r="J46" s="30"/>
      <c r="K46" s="30"/>
      <c r="L46" s="30"/>
      <c r="M46" s="30"/>
      <c r="N46" s="30"/>
      <c r="O46" s="30"/>
      <c r="P46" s="27"/>
      <c r="Q46" s="26"/>
      <c r="R46" s="31">
        <f t="shared" si="12"/>
        <v>747000</v>
      </c>
      <c r="S46" s="28">
        <f t="shared" si="2"/>
        <v>747000</v>
      </c>
    </row>
    <row r="47" spans="1:19" s="23" customFormat="1" ht="33" customHeight="1" x14ac:dyDescent="0.2">
      <c r="A47" s="29" t="s">
        <v>80</v>
      </c>
      <c r="B47" s="30" t="s">
        <v>81</v>
      </c>
      <c r="C47" s="26">
        <f>+'[1]8 Pto.-Gastos-1(Gest. Adm.y F.)'!AC47</f>
        <v>6000000</v>
      </c>
      <c r="D47" s="26">
        <v>4000000</v>
      </c>
      <c r="E47" s="26">
        <v>3000000</v>
      </c>
      <c r="F47" s="26">
        <f t="shared" si="5"/>
        <v>-1000000</v>
      </c>
      <c r="G47" s="26"/>
      <c r="H47" s="26"/>
      <c r="I47" s="30"/>
      <c r="J47" s="30"/>
      <c r="K47" s="30"/>
      <c r="L47" s="30"/>
      <c r="M47" s="30"/>
      <c r="N47" s="30"/>
      <c r="O47" s="30"/>
      <c r="P47" s="27"/>
      <c r="Q47" s="26"/>
      <c r="R47" s="31">
        <f t="shared" si="12"/>
        <v>3000000</v>
      </c>
      <c r="S47" s="28">
        <f t="shared" si="2"/>
        <v>3000000</v>
      </c>
    </row>
    <row r="48" spans="1:19" s="23" customFormat="1" ht="33" customHeight="1" x14ac:dyDescent="0.2">
      <c r="A48" s="29" t="s">
        <v>82</v>
      </c>
      <c r="B48" s="30" t="s">
        <v>83</v>
      </c>
      <c r="C48" s="26">
        <f>+'[1]8 Pto.-Gastos-1(Gest. Adm.y F.)'!AC48</f>
        <v>500000</v>
      </c>
      <c r="D48" s="26">
        <f t="shared" si="11"/>
        <v>500000</v>
      </c>
      <c r="E48" s="26">
        <f t="shared" si="4"/>
        <v>415000</v>
      </c>
      <c r="F48" s="26">
        <f t="shared" si="5"/>
        <v>-85000</v>
      </c>
      <c r="G48" s="26"/>
      <c r="H48" s="26"/>
      <c r="I48" s="30"/>
      <c r="J48" s="30"/>
      <c r="K48" s="30"/>
      <c r="L48" s="30"/>
      <c r="M48" s="30"/>
      <c r="N48" s="30"/>
      <c r="O48" s="30"/>
      <c r="P48" s="27"/>
      <c r="Q48" s="26"/>
      <c r="R48" s="31">
        <f t="shared" si="12"/>
        <v>415000</v>
      </c>
      <c r="S48" s="28">
        <f t="shared" si="2"/>
        <v>415000</v>
      </c>
    </row>
    <row r="49" spans="1:19" s="23" customFormat="1" ht="33" customHeight="1" x14ac:dyDescent="0.2">
      <c r="A49" s="29" t="s">
        <v>84</v>
      </c>
      <c r="B49" s="30" t="s">
        <v>85</v>
      </c>
      <c r="C49" s="26">
        <f>+'[1]8 Pto.-Gastos-1(Direc. y Coord.'!AC48</f>
        <v>117385</v>
      </c>
      <c r="D49" s="26">
        <f t="shared" si="11"/>
        <v>117385</v>
      </c>
      <c r="E49" s="26">
        <v>100000</v>
      </c>
      <c r="F49" s="26">
        <f t="shared" si="5"/>
        <v>-17385</v>
      </c>
      <c r="G49" s="26"/>
      <c r="H49" s="26"/>
      <c r="I49" s="30"/>
      <c r="J49" s="30"/>
      <c r="K49" s="30"/>
      <c r="L49" s="30"/>
      <c r="M49" s="30"/>
      <c r="N49" s="30"/>
      <c r="O49" s="30"/>
      <c r="P49" s="27"/>
      <c r="Q49" s="26"/>
      <c r="R49" s="31">
        <f t="shared" si="12"/>
        <v>100000</v>
      </c>
      <c r="S49" s="28">
        <f t="shared" si="2"/>
        <v>100000</v>
      </c>
    </row>
    <row r="50" spans="1:19" s="23" customFormat="1" ht="33" customHeight="1" x14ac:dyDescent="0.2">
      <c r="A50" s="24" t="s">
        <v>86</v>
      </c>
      <c r="B50" s="25" t="s">
        <v>87</v>
      </c>
      <c r="C50" s="26"/>
      <c r="D50" s="26">
        <f t="shared" si="11"/>
        <v>0</v>
      </c>
      <c r="E50" s="26">
        <f t="shared" si="4"/>
        <v>0</v>
      </c>
      <c r="F50" s="26">
        <f t="shared" si="5"/>
        <v>0</v>
      </c>
      <c r="G50" s="26"/>
      <c r="H50" s="26"/>
      <c r="I50" s="30"/>
      <c r="J50" s="30"/>
      <c r="K50" s="30"/>
      <c r="L50" s="30"/>
      <c r="M50" s="30"/>
      <c r="N50" s="30"/>
      <c r="O50" s="30"/>
      <c r="P50" s="27"/>
      <c r="Q50" s="26"/>
      <c r="R50" s="31">
        <f t="shared" si="12"/>
        <v>0</v>
      </c>
      <c r="S50" s="28">
        <f t="shared" si="2"/>
        <v>0</v>
      </c>
    </row>
    <row r="51" spans="1:19" s="23" customFormat="1" ht="33" customHeight="1" x14ac:dyDescent="0.2">
      <c r="A51" s="29" t="s">
        <v>88</v>
      </c>
      <c r="B51" s="30" t="s">
        <v>89</v>
      </c>
      <c r="C51" s="26">
        <v>30000000</v>
      </c>
      <c r="D51" s="26">
        <f t="shared" si="11"/>
        <v>30000000</v>
      </c>
      <c r="E51" s="26">
        <v>20000000</v>
      </c>
      <c r="F51" s="26">
        <f t="shared" si="5"/>
        <v>-10000000</v>
      </c>
      <c r="G51" s="26"/>
      <c r="H51" s="26"/>
      <c r="I51" s="30"/>
      <c r="J51" s="30"/>
      <c r="K51" s="30"/>
      <c r="L51" s="30"/>
      <c r="M51" s="30"/>
      <c r="N51" s="30"/>
      <c r="O51" s="30"/>
      <c r="P51" s="27"/>
      <c r="Q51" s="26"/>
      <c r="R51" s="31">
        <f t="shared" si="12"/>
        <v>20000000</v>
      </c>
      <c r="S51" s="28">
        <f t="shared" si="2"/>
        <v>20000000</v>
      </c>
    </row>
    <row r="52" spans="1:19" s="23" customFormat="1" ht="33" customHeight="1" x14ac:dyDescent="0.2">
      <c r="A52" s="29" t="s">
        <v>90</v>
      </c>
      <c r="B52" s="30" t="s">
        <v>91</v>
      </c>
      <c r="C52" s="26">
        <f>+'[1]8 Pto.-Gastos-1(Direc. y Coord.'!AC49+'[1]8 Pto.-Gastos-1(Gest. Adm.y F.)'!AC50+'[1]8 Pto.-Gastos-1 (Gest P.D.Ins.)'!AC52+'[1]8 Pto.-Gastos-1 (Ases.P.ytransp'!AC49+'[1]8 Pto.-Gastos-1(Asist Soc. T)'!AC46+'[1]8 Pto.-Gastos-1(Acc. Form.N.Gob'!AC46</f>
        <v>3000000</v>
      </c>
      <c r="D52" s="26">
        <v>2000000</v>
      </c>
      <c r="E52" s="26">
        <f t="shared" si="4"/>
        <v>1660000</v>
      </c>
      <c r="F52" s="26">
        <f t="shared" si="5"/>
        <v>-340000</v>
      </c>
      <c r="G52" s="26"/>
      <c r="H52" s="26"/>
      <c r="I52" s="30"/>
      <c r="J52" s="30"/>
      <c r="K52" s="30"/>
      <c r="L52" s="30"/>
      <c r="M52" s="30"/>
      <c r="N52" s="30"/>
      <c r="O52" s="30"/>
      <c r="P52" s="27"/>
      <c r="Q52" s="26"/>
      <c r="R52" s="31">
        <f t="shared" si="12"/>
        <v>1660000</v>
      </c>
      <c r="S52" s="28">
        <f t="shared" si="2"/>
        <v>1660000</v>
      </c>
    </row>
    <row r="53" spans="1:19" s="23" customFormat="1" ht="33" customHeight="1" x14ac:dyDescent="0.2">
      <c r="A53" s="24" t="s">
        <v>92</v>
      </c>
      <c r="B53" s="25" t="s">
        <v>93</v>
      </c>
      <c r="C53" s="26"/>
      <c r="D53" s="26">
        <f t="shared" si="11"/>
        <v>0</v>
      </c>
      <c r="E53" s="26">
        <f t="shared" si="4"/>
        <v>0</v>
      </c>
      <c r="F53" s="26">
        <f t="shared" si="5"/>
        <v>0</v>
      </c>
      <c r="G53" s="26"/>
      <c r="H53" s="26"/>
      <c r="I53" s="30"/>
      <c r="J53" s="30"/>
      <c r="K53" s="30"/>
      <c r="L53" s="30"/>
      <c r="M53" s="30"/>
      <c r="N53" s="30"/>
      <c r="O53" s="30"/>
      <c r="P53" s="27"/>
      <c r="Q53" s="26"/>
      <c r="R53" s="31">
        <f t="shared" si="12"/>
        <v>0</v>
      </c>
      <c r="S53" s="28">
        <f t="shared" si="2"/>
        <v>0</v>
      </c>
    </row>
    <row r="54" spans="1:19" s="23" customFormat="1" ht="33" customHeight="1" x14ac:dyDescent="0.2">
      <c r="A54" s="29" t="s">
        <v>94</v>
      </c>
      <c r="B54" s="30" t="s">
        <v>95</v>
      </c>
      <c r="C54" s="26">
        <f>+'[1]8 Pto.-Gastos-1(Direc. y Coord.'!AC50+'[1]8 Pto.-Gastos-1(Gest. Adm.y F.)'!AC51+'[1]8 Pto.-Gastos-1 (Gest P.D.Ins.)'!AC54+'[1]8 Pto.-Gastos-1 (Ases.P.ytransp'!AC51+'[1]8 Pto.-Gastos-1(Prom. est.Ser.)'!AC47+'[1]8 Pto.-Gastos-1(Asist Soc. T)'!AC47+'[1]8 Pto.-Gastos-1(Acc. Form.N.Gob'!AC47</f>
        <v>2000000</v>
      </c>
      <c r="D54" s="26">
        <v>2000000</v>
      </c>
      <c r="E54" s="26">
        <f t="shared" si="4"/>
        <v>1660000</v>
      </c>
      <c r="F54" s="26">
        <f t="shared" si="5"/>
        <v>-340000</v>
      </c>
      <c r="G54" s="26"/>
      <c r="H54" s="26"/>
      <c r="I54" s="30"/>
      <c r="J54" s="30"/>
      <c r="K54" s="30"/>
      <c r="L54" s="30"/>
      <c r="M54" s="30"/>
      <c r="N54" s="30"/>
      <c r="O54" s="30"/>
      <c r="P54" s="27">
        <v>5000000</v>
      </c>
      <c r="Q54" s="26"/>
      <c r="R54" s="31">
        <f t="shared" si="12"/>
        <v>1660000</v>
      </c>
      <c r="S54" s="28">
        <f t="shared" si="2"/>
        <v>6660000</v>
      </c>
    </row>
    <row r="55" spans="1:19" s="23" customFormat="1" ht="33" customHeight="1" x14ac:dyDescent="0.2">
      <c r="A55" s="29" t="s">
        <v>96</v>
      </c>
      <c r="B55" s="30" t="s">
        <v>97</v>
      </c>
      <c r="C55" s="26">
        <v>1800000</v>
      </c>
      <c r="D55" s="26">
        <v>2500000</v>
      </c>
      <c r="E55" s="26">
        <f t="shared" si="4"/>
        <v>2075000</v>
      </c>
      <c r="F55" s="26">
        <f t="shared" si="5"/>
        <v>-425000</v>
      </c>
      <c r="G55" s="26"/>
      <c r="H55" s="26"/>
      <c r="I55" s="30"/>
      <c r="J55" s="30"/>
      <c r="K55" s="30"/>
      <c r="L55" s="30"/>
      <c r="M55" s="30"/>
      <c r="N55" s="30"/>
      <c r="O55" s="30"/>
      <c r="P55" s="27">
        <v>1000000</v>
      </c>
      <c r="Q55" s="26">
        <v>3000000</v>
      </c>
      <c r="R55" s="31">
        <f t="shared" si="12"/>
        <v>5075000</v>
      </c>
      <c r="S55" s="28">
        <f t="shared" si="2"/>
        <v>6075000</v>
      </c>
    </row>
    <row r="56" spans="1:19" s="23" customFormat="1" ht="33" customHeight="1" x14ac:dyDescent="0.2">
      <c r="A56" s="24" t="s">
        <v>98</v>
      </c>
      <c r="B56" s="25" t="s">
        <v>99</v>
      </c>
      <c r="C56" s="26"/>
      <c r="D56" s="26">
        <f t="shared" si="11"/>
        <v>0</v>
      </c>
      <c r="E56" s="26">
        <f t="shared" si="4"/>
        <v>0</v>
      </c>
      <c r="F56" s="26">
        <f t="shared" si="5"/>
        <v>0</v>
      </c>
      <c r="G56" s="26"/>
      <c r="H56" s="26"/>
      <c r="I56" s="30"/>
      <c r="J56" s="30"/>
      <c r="K56" s="30"/>
      <c r="L56" s="30"/>
      <c r="M56" s="30"/>
      <c r="N56" s="30"/>
      <c r="O56" s="30"/>
      <c r="P56" s="27"/>
      <c r="Q56" s="26"/>
      <c r="R56" s="31">
        <f t="shared" si="12"/>
        <v>0</v>
      </c>
      <c r="S56" s="28">
        <f t="shared" si="2"/>
        <v>0</v>
      </c>
    </row>
    <row r="57" spans="1:19" s="23" customFormat="1" ht="33" customHeight="1" x14ac:dyDescent="0.2">
      <c r="A57" s="29" t="s">
        <v>100</v>
      </c>
      <c r="B57" s="30" t="s">
        <v>101</v>
      </c>
      <c r="C57" s="26">
        <f>+'[1]8 Pto.-Gastos-1(Direc. y Coord.'!AC52+'[1]8 Pto.-Gastos-1(Gest. Adm.y F.)'!AC53+'[1]8 Pto.-Gastos-1 (Gest P.D.Ins.)'!AC56+'[1]8 Pto.-Gastos-1 (Ases.P.ytransp'!AC54+'[1]8 Pto.-Gastos-1(Prom. est.Ser.)'!AC49+'[1]8 Pto.-Gastos-1(Asist Soc. T)'!AC49+'[1]8 Pto.-Gastos-1(Acc. Form.N.Gob'!AC49</f>
        <v>500000</v>
      </c>
      <c r="D57" s="26">
        <v>300000</v>
      </c>
      <c r="E57" s="26">
        <f t="shared" si="4"/>
        <v>249000</v>
      </c>
      <c r="F57" s="26">
        <f t="shared" si="5"/>
        <v>-51000</v>
      </c>
      <c r="G57" s="26"/>
      <c r="H57" s="26"/>
      <c r="I57" s="30"/>
      <c r="J57" s="30"/>
      <c r="K57" s="30"/>
      <c r="L57" s="30"/>
      <c r="M57" s="30"/>
      <c r="N57" s="30"/>
      <c r="O57" s="30"/>
      <c r="P57" s="27"/>
      <c r="Q57" s="26">
        <v>500000</v>
      </c>
      <c r="R57" s="31">
        <f t="shared" si="12"/>
        <v>749000</v>
      </c>
      <c r="S57" s="28">
        <f t="shared" si="2"/>
        <v>749000</v>
      </c>
    </row>
    <row r="58" spans="1:19" s="23" customFormat="1" ht="33" customHeight="1" x14ac:dyDescent="0.2">
      <c r="A58" s="29" t="s">
        <v>102</v>
      </c>
      <c r="B58" s="30" t="s">
        <v>103</v>
      </c>
      <c r="C58" s="26">
        <f>+'[1]8 Pto.-Gastos-1(Direc. y Coord.'!AC53+'[1]8 Pto.-Gastos-1(Gest. Adm.y F.)'!AC54+'[1]8 Pto.-Gastos-1 (Gest P.D.Ins.)'!AC57+'[1]8 Pto.-Gastos-1 (Ases.P.ytransp'!AC55+'[1]8 Pto.-Gastos-1(Prom. est.Ser.)'!AC50+'[1]8 Pto.-Gastos-1(Asist Soc. T)'!AC50+'[1]8 Pto.-Gastos-1(Acc. Form.N.Gob'!AC50</f>
        <v>50000</v>
      </c>
      <c r="D58" s="26">
        <f t="shared" si="11"/>
        <v>50000</v>
      </c>
      <c r="E58" s="26">
        <f t="shared" si="4"/>
        <v>41500</v>
      </c>
      <c r="F58" s="26">
        <f t="shared" si="5"/>
        <v>-8500</v>
      </c>
      <c r="G58" s="26"/>
      <c r="H58" s="26"/>
      <c r="I58" s="30"/>
      <c r="J58" s="30"/>
      <c r="K58" s="30"/>
      <c r="L58" s="30"/>
      <c r="M58" s="30"/>
      <c r="N58" s="30"/>
      <c r="O58" s="30"/>
      <c r="P58" s="27"/>
      <c r="Q58" s="26"/>
      <c r="R58" s="31">
        <f t="shared" si="12"/>
        <v>41500</v>
      </c>
      <c r="S58" s="28">
        <f t="shared" si="2"/>
        <v>41500</v>
      </c>
    </row>
    <row r="59" spans="1:19" s="23" customFormat="1" ht="33" customHeight="1" x14ac:dyDescent="0.2">
      <c r="A59" s="29" t="s">
        <v>104</v>
      </c>
      <c r="B59" s="30" t="s">
        <v>105</v>
      </c>
      <c r="C59" s="26">
        <f>+'[1]8 Pto.-Gastos-1(Direc. y Coord.'!AC54+'[1]8 Pto.-Gastos-1(Gest. Adm.y F.)'!AC55+'[1]8 Pto.-Gastos-1 (Gest P.D.Ins.)'!AC58+'[1]8 Pto.-Gastos-1 (Ases.P.ytransp'!AC56+'[1]8 Pto.-Gastos-1(Prom. est.Ser.)'!AC51+'[1]8 Pto.-Gastos-1(Asist Soc. T)'!AC51+'[1]8 Pto.-Gastos-1(Acc. Form.N.Gob'!AC51</f>
        <v>800000</v>
      </c>
      <c r="D59" s="26">
        <f t="shared" si="11"/>
        <v>800000</v>
      </c>
      <c r="E59" s="26">
        <f t="shared" si="4"/>
        <v>664000</v>
      </c>
      <c r="F59" s="26">
        <f t="shared" si="5"/>
        <v>-136000</v>
      </c>
      <c r="G59" s="26"/>
      <c r="H59" s="26"/>
      <c r="I59" s="30"/>
      <c r="J59" s="30"/>
      <c r="K59" s="30"/>
      <c r="L59" s="30"/>
      <c r="M59" s="30"/>
      <c r="N59" s="30"/>
      <c r="O59" s="30"/>
      <c r="P59" s="27"/>
      <c r="Q59" s="26"/>
      <c r="R59" s="31">
        <f t="shared" si="12"/>
        <v>664000</v>
      </c>
      <c r="S59" s="28">
        <f t="shared" si="2"/>
        <v>664000</v>
      </c>
    </row>
    <row r="60" spans="1:19" s="23" customFormat="1" ht="33" customHeight="1" x14ac:dyDescent="0.2">
      <c r="A60" s="24" t="s">
        <v>106</v>
      </c>
      <c r="B60" s="25" t="s">
        <v>107</v>
      </c>
      <c r="C60" s="26"/>
      <c r="D60" s="26">
        <f t="shared" si="11"/>
        <v>0</v>
      </c>
      <c r="E60" s="26">
        <f t="shared" si="4"/>
        <v>0</v>
      </c>
      <c r="F60" s="26">
        <f t="shared" si="5"/>
        <v>0</v>
      </c>
      <c r="G60" s="26"/>
      <c r="H60" s="26"/>
      <c r="I60" s="30"/>
      <c r="J60" s="30"/>
      <c r="K60" s="30"/>
      <c r="L60" s="30"/>
      <c r="M60" s="30"/>
      <c r="N60" s="30"/>
      <c r="O60" s="30"/>
      <c r="P60" s="27"/>
      <c r="Q60" s="26"/>
      <c r="R60" s="31">
        <f t="shared" si="12"/>
        <v>0</v>
      </c>
      <c r="S60" s="28">
        <f t="shared" si="2"/>
        <v>0</v>
      </c>
    </row>
    <row r="61" spans="1:19" s="23" customFormat="1" ht="33" customHeight="1" x14ac:dyDescent="0.2">
      <c r="A61" s="29" t="s">
        <v>108</v>
      </c>
      <c r="B61" s="30" t="s">
        <v>109</v>
      </c>
      <c r="C61" s="26">
        <f>+'[1]8 Pto.-Gastos-1(Direc. y Coord.'!AC55+'[1]8 Pto.-Gastos-1(Gest. Adm.y F.)'!AC56+'[1]8 Pto.-Gastos-1 (Gest P.D.Ins.)'!AC60+'[1]8 Pto.-Gastos-1 (Ases.P.ytransp'!AC58+'[1]8 Pto.-Gastos-1(Prom. est.Ser.)'!AC52+'[1]8 Pto.-Gastos-1(Asist Soc. T)'!AC52+'[1]8 Pto.-Gastos-1(Acc. Form.N.Gob'!AC52</f>
        <v>200000</v>
      </c>
      <c r="D61" s="26">
        <v>1200000</v>
      </c>
      <c r="E61" s="26">
        <v>500000</v>
      </c>
      <c r="F61" s="26">
        <f t="shared" si="5"/>
        <v>-700000</v>
      </c>
      <c r="G61" s="26"/>
      <c r="H61" s="26"/>
      <c r="I61" s="30"/>
      <c r="J61" s="30"/>
      <c r="K61" s="30"/>
      <c r="L61" s="30"/>
      <c r="M61" s="30"/>
      <c r="N61" s="30"/>
      <c r="O61" s="30"/>
      <c r="P61" s="27"/>
      <c r="Q61" s="26">
        <v>11000000</v>
      </c>
      <c r="R61" s="31">
        <f t="shared" si="12"/>
        <v>11500000</v>
      </c>
      <c r="S61" s="28">
        <f t="shared" si="2"/>
        <v>11500000</v>
      </c>
    </row>
    <row r="62" spans="1:19" s="23" customFormat="1" ht="33" customHeight="1" x14ac:dyDescent="0.2">
      <c r="A62" s="24" t="s">
        <v>110</v>
      </c>
      <c r="B62" s="25" t="s">
        <v>111</v>
      </c>
      <c r="C62" s="26"/>
      <c r="D62" s="26">
        <f t="shared" si="11"/>
        <v>0</v>
      </c>
      <c r="E62" s="26">
        <f t="shared" si="4"/>
        <v>0</v>
      </c>
      <c r="F62" s="26">
        <f t="shared" si="5"/>
        <v>0</v>
      </c>
      <c r="G62" s="26"/>
      <c r="H62" s="26"/>
      <c r="I62" s="30"/>
      <c r="J62" s="30"/>
      <c r="K62" s="30"/>
      <c r="L62" s="30"/>
      <c r="M62" s="30"/>
      <c r="N62" s="30"/>
      <c r="O62" s="30"/>
      <c r="P62" s="27"/>
      <c r="Q62" s="26"/>
      <c r="R62" s="31">
        <f t="shared" si="12"/>
        <v>0</v>
      </c>
      <c r="S62" s="28">
        <f t="shared" si="2"/>
        <v>0</v>
      </c>
    </row>
    <row r="63" spans="1:19" s="23" customFormat="1" ht="33" customHeight="1" x14ac:dyDescent="0.2">
      <c r="A63" s="29" t="s">
        <v>112</v>
      </c>
      <c r="B63" s="30" t="s">
        <v>113</v>
      </c>
      <c r="C63" s="26">
        <f>+'[1]8 Pto.-Gastos-1(Direc. y Coord.'!AC56+'[1]8 Pto.-Gastos-1(Gest. Adm.y F.)'!AC57+'[1]8 Pto.-Gastos-1 (Gest P.D.Ins.)'!AC61+'[1]8 Pto.-Gastos-1 (Ases.P.ytransp'!AC59+'[1]8 Pto.-Gastos-1(Prom. est.Ser.)'!AC53+'[1]8 Pto.-Gastos-1(Asist Soc. T)'!AC53+'[1]8 Pto.-Gastos-1(Acc. Form.N.Gob'!AC53</f>
        <v>200000</v>
      </c>
      <c r="D63" s="26">
        <v>200000</v>
      </c>
      <c r="E63" s="26">
        <f>+D63*83%</f>
        <v>166000</v>
      </c>
      <c r="F63" s="26">
        <f t="shared" si="5"/>
        <v>-34000</v>
      </c>
      <c r="G63" s="26"/>
      <c r="H63" s="26"/>
      <c r="I63" s="30"/>
      <c r="J63" s="30"/>
      <c r="K63" s="30"/>
      <c r="L63" s="30"/>
      <c r="M63" s="30"/>
      <c r="N63" s="30"/>
      <c r="O63" s="30"/>
      <c r="P63" s="27"/>
      <c r="Q63" s="26"/>
      <c r="R63" s="31">
        <f t="shared" si="12"/>
        <v>166000</v>
      </c>
      <c r="S63" s="28">
        <f t="shared" si="2"/>
        <v>166000</v>
      </c>
    </row>
    <row r="64" spans="1:19" s="23" customFormat="1" ht="33" customHeight="1" x14ac:dyDescent="0.2">
      <c r="A64" s="29" t="s">
        <v>114</v>
      </c>
      <c r="B64" s="30" t="s">
        <v>115</v>
      </c>
      <c r="C64" s="26">
        <v>2700000</v>
      </c>
      <c r="D64" s="26">
        <v>5000000</v>
      </c>
      <c r="E64" s="26">
        <v>2500000</v>
      </c>
      <c r="F64" s="26">
        <f t="shared" si="5"/>
        <v>-2500000</v>
      </c>
      <c r="G64" s="26"/>
      <c r="H64" s="26"/>
      <c r="I64" s="30"/>
      <c r="J64" s="30"/>
      <c r="K64" s="30"/>
      <c r="L64" s="30"/>
      <c r="M64" s="30"/>
      <c r="N64" s="30"/>
      <c r="O64" s="30"/>
      <c r="P64" s="27"/>
      <c r="Q64" s="27"/>
      <c r="R64" s="31">
        <f t="shared" si="12"/>
        <v>2500000</v>
      </c>
      <c r="S64" s="28">
        <f t="shared" si="2"/>
        <v>2500000</v>
      </c>
    </row>
    <row r="65" spans="1:19" s="23" customFormat="1" ht="33" customHeight="1" x14ac:dyDescent="0.2">
      <c r="A65" s="29" t="s">
        <v>116</v>
      </c>
      <c r="B65" s="30" t="s">
        <v>117</v>
      </c>
      <c r="C65" s="26">
        <f>+'[1]8 Pto.-Gastos-1(Direc. y Coord.'!AC58+'[1]8 Pto.-Gastos-1(Gest. Adm.y F.)'!AC59+'[1]8 Pto.-Gastos-1 (Gest P.D.Ins.)'!AC63+'[1]8 Pto.-Gastos-1 (Ases.P.ytransp'!AC61+'[1]8 Pto.-Gastos-1(Prom. est.Ser.)'!AC55+'[1]8 Pto.-Gastos-1(Asist Soc. T)'!AC55+'[1]8 Pto.-Gastos-1(Acc. Form.N.Gob'!AC55</f>
        <v>500000</v>
      </c>
      <c r="D65" s="26">
        <f t="shared" si="11"/>
        <v>500000</v>
      </c>
      <c r="E65" s="26">
        <f t="shared" si="4"/>
        <v>415000</v>
      </c>
      <c r="F65" s="26">
        <f t="shared" si="5"/>
        <v>-85000</v>
      </c>
      <c r="G65" s="26"/>
      <c r="H65" s="26"/>
      <c r="I65" s="30"/>
      <c r="J65" s="30"/>
      <c r="K65" s="30"/>
      <c r="L65" s="30"/>
      <c r="M65" s="30"/>
      <c r="N65" s="30"/>
      <c r="O65" s="30"/>
      <c r="P65" s="27"/>
      <c r="Q65" s="26">
        <v>3000000</v>
      </c>
      <c r="R65" s="31">
        <f>+Q65+E65</f>
        <v>3415000</v>
      </c>
      <c r="S65" s="28">
        <f t="shared" si="2"/>
        <v>3415000</v>
      </c>
    </row>
    <row r="66" spans="1:19" s="23" customFormat="1" ht="33" customHeight="1" x14ac:dyDescent="0.2">
      <c r="A66" s="24" t="s">
        <v>118</v>
      </c>
      <c r="B66" s="25" t="s">
        <v>119</v>
      </c>
      <c r="C66" s="26"/>
      <c r="D66" s="26">
        <f t="shared" si="11"/>
        <v>0</v>
      </c>
      <c r="E66" s="26">
        <f t="shared" si="4"/>
        <v>0</v>
      </c>
      <c r="F66" s="26">
        <f t="shared" si="5"/>
        <v>0</v>
      </c>
      <c r="G66" s="26"/>
      <c r="H66" s="26"/>
      <c r="I66" s="30"/>
      <c r="J66" s="30"/>
      <c r="K66" s="30"/>
      <c r="L66" s="30"/>
      <c r="M66" s="30"/>
      <c r="N66" s="30"/>
      <c r="O66" s="30"/>
      <c r="P66" s="27"/>
      <c r="Q66" s="26"/>
      <c r="R66" s="31">
        <f t="shared" si="12"/>
        <v>0</v>
      </c>
      <c r="S66" s="28">
        <f t="shared" si="2"/>
        <v>0</v>
      </c>
    </row>
    <row r="67" spans="1:19" s="23" customFormat="1" ht="33" hidden="1" customHeight="1" x14ac:dyDescent="0.2">
      <c r="A67" s="29" t="s">
        <v>120</v>
      </c>
      <c r="B67" s="30" t="s">
        <v>121</v>
      </c>
      <c r="C67" s="26">
        <f>+'[1]8 Pto.-Gastos-1(Gest. Adm.y F.)'!AC60</f>
        <v>0</v>
      </c>
      <c r="D67" s="26">
        <f t="shared" si="11"/>
        <v>0</v>
      </c>
      <c r="E67" s="26">
        <f t="shared" si="4"/>
        <v>0</v>
      </c>
      <c r="F67" s="26">
        <f t="shared" si="5"/>
        <v>0</v>
      </c>
      <c r="G67" s="26"/>
      <c r="H67" s="26"/>
      <c r="I67" s="30"/>
      <c r="J67" s="30"/>
      <c r="K67" s="30"/>
      <c r="L67" s="30"/>
      <c r="M67" s="30"/>
      <c r="N67" s="30"/>
      <c r="O67" s="30"/>
      <c r="P67" s="27"/>
      <c r="Q67" s="26"/>
      <c r="R67" s="31">
        <f t="shared" si="12"/>
        <v>0</v>
      </c>
      <c r="S67" s="28">
        <f t="shared" si="2"/>
        <v>0</v>
      </c>
    </row>
    <row r="68" spans="1:19" s="23" customFormat="1" ht="33" customHeight="1" x14ac:dyDescent="0.2">
      <c r="A68" s="29" t="s">
        <v>122</v>
      </c>
      <c r="B68" s="30" t="s">
        <v>123</v>
      </c>
      <c r="C68" s="26">
        <v>3800000</v>
      </c>
      <c r="D68" s="26">
        <f t="shared" si="11"/>
        <v>3800000</v>
      </c>
      <c r="E68" s="26">
        <f t="shared" si="4"/>
        <v>3154000</v>
      </c>
      <c r="F68" s="26">
        <f t="shared" si="5"/>
        <v>-646000</v>
      </c>
      <c r="G68" s="26"/>
      <c r="H68" s="26"/>
      <c r="I68" s="30"/>
      <c r="J68" s="30"/>
      <c r="K68" s="30"/>
      <c r="L68" s="30"/>
      <c r="M68" s="30"/>
      <c r="N68" s="30"/>
      <c r="O68" s="30"/>
      <c r="P68" s="27">
        <v>1000000</v>
      </c>
      <c r="Q68" s="26">
        <v>846000</v>
      </c>
      <c r="R68" s="31">
        <f t="shared" si="12"/>
        <v>4000000</v>
      </c>
      <c r="S68" s="28">
        <f t="shared" si="2"/>
        <v>5000000</v>
      </c>
    </row>
    <row r="69" spans="1:19" s="23" customFormat="1" ht="33" customHeight="1" x14ac:dyDescent="0.2">
      <c r="A69" s="29" t="s">
        <v>124</v>
      </c>
      <c r="B69" s="30" t="s">
        <v>125</v>
      </c>
      <c r="C69" s="26">
        <f>+'[1]8 Pto.-Gastos-1(Gest. Adm.y F.)'!AC62+'[1]8 Pto.-Gastos-1 (Gest P.D.Ins.)'!AC67+'[1]8 Pto.-Gastos-1 (Ases.P.ytransp'!AC65</f>
        <v>1000000</v>
      </c>
      <c r="D69" s="26">
        <v>1000000</v>
      </c>
      <c r="E69" s="26">
        <f t="shared" si="4"/>
        <v>830000</v>
      </c>
      <c r="F69" s="26">
        <f t="shared" si="5"/>
        <v>-170000</v>
      </c>
      <c r="G69" s="26"/>
      <c r="H69" s="26"/>
      <c r="I69" s="30"/>
      <c r="J69" s="30"/>
      <c r="K69" s="30"/>
      <c r="L69" s="30"/>
      <c r="M69" s="30"/>
      <c r="N69" s="30"/>
      <c r="O69" s="30"/>
      <c r="P69" s="27"/>
      <c r="Q69" s="26">
        <v>1300000</v>
      </c>
      <c r="R69" s="31">
        <f t="shared" si="12"/>
        <v>2130000</v>
      </c>
      <c r="S69" s="28">
        <f t="shared" si="2"/>
        <v>2130000</v>
      </c>
    </row>
    <row r="70" spans="1:19" s="23" customFormat="1" ht="33" customHeight="1" x14ac:dyDescent="0.2">
      <c r="A70" s="29"/>
      <c r="B70" s="30"/>
      <c r="C70" s="26"/>
      <c r="D70" s="26"/>
      <c r="E70" s="26"/>
      <c r="F70" s="26"/>
      <c r="G70" s="26"/>
      <c r="H70" s="26"/>
      <c r="I70" s="30"/>
      <c r="J70" s="30"/>
      <c r="K70" s="30"/>
      <c r="L70" s="30"/>
      <c r="M70" s="30"/>
      <c r="N70" s="30"/>
      <c r="O70" s="30"/>
      <c r="P70" s="27"/>
      <c r="Q70" s="26"/>
      <c r="R70" s="31">
        <f t="shared" si="12"/>
        <v>0</v>
      </c>
      <c r="S70" s="28">
        <f t="shared" si="2"/>
        <v>0</v>
      </c>
    </row>
    <row r="71" spans="1:19" s="23" customFormat="1" ht="33" customHeight="1" x14ac:dyDescent="0.2">
      <c r="A71" s="24" t="s">
        <v>126</v>
      </c>
      <c r="B71" s="25" t="s">
        <v>127</v>
      </c>
      <c r="C71" s="26"/>
      <c r="D71" s="26">
        <f t="shared" si="11"/>
        <v>0</v>
      </c>
      <c r="E71" s="26">
        <f>+D71*83%</f>
        <v>0</v>
      </c>
      <c r="F71" s="26">
        <f t="shared" si="5"/>
        <v>0</v>
      </c>
      <c r="G71" s="26"/>
      <c r="H71" s="26"/>
      <c r="I71" s="30"/>
      <c r="J71" s="30"/>
      <c r="K71" s="30"/>
      <c r="L71" s="30"/>
      <c r="M71" s="30"/>
      <c r="N71" s="30"/>
      <c r="O71" s="30"/>
      <c r="P71" s="27"/>
      <c r="Q71" s="26"/>
      <c r="R71" s="31">
        <f t="shared" si="12"/>
        <v>0</v>
      </c>
      <c r="S71" s="28">
        <f t="shared" si="2"/>
        <v>0</v>
      </c>
    </row>
    <row r="72" spans="1:19" s="23" customFormat="1" ht="33" customHeight="1" x14ac:dyDescent="0.2">
      <c r="A72" s="29" t="s">
        <v>128</v>
      </c>
      <c r="B72" s="30" t="s">
        <v>129</v>
      </c>
      <c r="C72" s="26">
        <f>+'[1]8 Pto.-Gastos-1(Direc. y Coord.'!AC62+'[1]8 Pto.-Gastos-1(Gest. Adm.y F.)'!AC63+'[1]8 Pto.-Gastos-1 (Gest P.D.Ins.)'!AC69+'[1]8 Pto.-Gastos-1 (Ases.P.ytransp'!AC67+'[1]8 Pto.-Gastos-1(Prom. est.Ser.)'!AC60+'[1]8 Pto.-Gastos-1(Asist Soc. T)'!AC60+'[1]8 Pto.-Gastos-1(Acc. Form.N.Gob'!AC60</f>
        <v>2000000</v>
      </c>
      <c r="D72" s="26">
        <v>1000000</v>
      </c>
      <c r="E72" s="26">
        <f t="shared" si="4"/>
        <v>830000</v>
      </c>
      <c r="F72" s="26">
        <f t="shared" si="5"/>
        <v>-170000</v>
      </c>
      <c r="G72" s="26"/>
      <c r="H72" s="26"/>
      <c r="I72" s="30"/>
      <c r="J72" s="30"/>
      <c r="K72" s="30"/>
      <c r="L72" s="30"/>
      <c r="M72" s="30"/>
      <c r="N72" s="30"/>
      <c r="O72" s="30"/>
      <c r="P72" s="27"/>
      <c r="Q72" s="26"/>
      <c r="R72" s="31">
        <f t="shared" si="12"/>
        <v>830000</v>
      </c>
      <c r="S72" s="28">
        <f t="shared" si="2"/>
        <v>830000</v>
      </c>
    </row>
    <row r="73" spans="1:19" s="23" customFormat="1" ht="33" customHeight="1" x14ac:dyDescent="0.2">
      <c r="A73" s="29" t="s">
        <v>130</v>
      </c>
      <c r="B73" s="39" t="s">
        <v>131</v>
      </c>
      <c r="C73" s="26">
        <f>+'[1]8 Pto.-Gastos-1(Direc. y Coord.'!AC63+'[1]8 Pto.-Gastos-1(Gest. Adm.y F.)'!AC64+'[1]8 Pto.-Gastos-1 (Gest P.D.Ins.)'!AC70+'[1]8 Pto.-Gastos-1 (Ases.P.ytransp'!AC68</f>
        <v>500000</v>
      </c>
      <c r="D73" s="26">
        <v>200000</v>
      </c>
      <c r="E73" s="26">
        <f t="shared" si="4"/>
        <v>166000</v>
      </c>
      <c r="F73" s="26">
        <f t="shared" si="5"/>
        <v>-34000</v>
      </c>
      <c r="G73" s="26"/>
      <c r="H73" s="26"/>
      <c r="I73" s="30"/>
      <c r="J73" s="30"/>
      <c r="K73" s="30"/>
      <c r="L73" s="30"/>
      <c r="M73" s="30"/>
      <c r="N73" s="30"/>
      <c r="O73" s="30"/>
      <c r="P73" s="27"/>
      <c r="Q73" s="26">
        <v>1000000</v>
      </c>
      <c r="R73" s="31">
        <f t="shared" si="12"/>
        <v>1166000</v>
      </c>
      <c r="S73" s="28">
        <f t="shared" si="2"/>
        <v>1166000</v>
      </c>
    </row>
    <row r="74" spans="1:19" s="23" customFormat="1" ht="33" customHeight="1" x14ac:dyDescent="0.2">
      <c r="A74" s="29" t="s">
        <v>132</v>
      </c>
      <c r="B74" s="30" t="s">
        <v>111</v>
      </c>
      <c r="C74" s="26">
        <v>1500000</v>
      </c>
      <c r="D74" s="26">
        <v>200000</v>
      </c>
      <c r="E74" s="26">
        <f t="shared" si="4"/>
        <v>166000</v>
      </c>
      <c r="F74" s="26">
        <f t="shared" si="5"/>
        <v>-34000</v>
      </c>
      <c r="G74" s="26"/>
      <c r="H74" s="26"/>
      <c r="I74" s="30"/>
      <c r="J74" s="30"/>
      <c r="K74" s="30"/>
      <c r="L74" s="30"/>
      <c r="M74" s="30"/>
      <c r="N74" s="30"/>
      <c r="O74" s="30"/>
      <c r="P74" s="27"/>
      <c r="Q74" s="26"/>
      <c r="R74" s="31">
        <f>+Q74+E74</f>
        <v>166000</v>
      </c>
      <c r="S74" s="28">
        <f t="shared" ref="S74:S129" si="13">+R74+P74</f>
        <v>166000</v>
      </c>
    </row>
    <row r="75" spans="1:19" s="23" customFormat="1" ht="33" customHeight="1" x14ac:dyDescent="0.2">
      <c r="A75" s="29" t="s">
        <v>133</v>
      </c>
      <c r="B75" s="30" t="s">
        <v>134</v>
      </c>
      <c r="C75" s="26">
        <f>+'[1]8 Pto.-Gastos-1(Direc. y Coord.'!AC65+'[1]8 Pto.-Gastos-1(Gest. Adm.y F.)'!AC66+'[1]8 Pto.-Gastos-1 (Gest P.D.Ins.)'!AC72+'[1]8 Pto.-Gastos-1 (Ases.P.ytransp'!AC70+'[1]8 Pto.-Gastos-1(Prom. est.Ser.)'!AC63+'[1]8 Pto.-Gastos-1(Asist Soc. T)'!AC63+'[1]8 Pto.-Gastos-1(Acc. Form.N.Gob'!AC63</f>
        <v>100000</v>
      </c>
      <c r="D75" s="26">
        <f t="shared" si="11"/>
        <v>100000</v>
      </c>
      <c r="E75" s="26">
        <f t="shared" si="4"/>
        <v>83000</v>
      </c>
      <c r="F75" s="26">
        <f t="shared" si="5"/>
        <v>-17000</v>
      </c>
      <c r="G75" s="26"/>
      <c r="H75" s="26"/>
      <c r="I75" s="30"/>
      <c r="J75" s="30"/>
      <c r="K75" s="30"/>
      <c r="L75" s="30"/>
      <c r="M75" s="30"/>
      <c r="N75" s="30"/>
      <c r="O75" s="30"/>
      <c r="P75" s="27"/>
      <c r="Q75" s="26"/>
      <c r="R75" s="31">
        <f t="shared" si="12"/>
        <v>83000</v>
      </c>
      <c r="S75" s="28">
        <f t="shared" si="13"/>
        <v>83000</v>
      </c>
    </row>
    <row r="76" spans="1:19" s="23" customFormat="1" ht="33" customHeight="1" x14ac:dyDescent="0.2">
      <c r="A76" s="29" t="s">
        <v>135</v>
      </c>
      <c r="B76" s="30" t="s">
        <v>136</v>
      </c>
      <c r="C76" s="26">
        <v>3000000</v>
      </c>
      <c r="D76" s="26">
        <f t="shared" si="11"/>
        <v>3000000</v>
      </c>
      <c r="E76" s="26">
        <f t="shared" ref="E76:E139" si="14">+D76*83%</f>
        <v>2490000</v>
      </c>
      <c r="F76" s="26">
        <f t="shared" ref="F76:F139" si="15">+E76-D76</f>
        <v>-510000</v>
      </c>
      <c r="G76" s="26"/>
      <c r="H76" s="26"/>
      <c r="I76" s="30"/>
      <c r="J76" s="30"/>
      <c r="K76" s="30"/>
      <c r="L76" s="30"/>
      <c r="M76" s="30"/>
      <c r="N76" s="30"/>
      <c r="O76" s="30"/>
      <c r="P76" s="27"/>
      <c r="Q76" s="26">
        <v>510000</v>
      </c>
      <c r="R76" s="31">
        <f t="shared" si="12"/>
        <v>3000000</v>
      </c>
      <c r="S76" s="28">
        <f t="shared" si="13"/>
        <v>3000000</v>
      </c>
    </row>
    <row r="77" spans="1:19" s="23" customFormat="1" ht="33" customHeight="1" x14ac:dyDescent="0.2">
      <c r="A77" s="24" t="s">
        <v>137</v>
      </c>
      <c r="B77" s="25" t="s">
        <v>138</v>
      </c>
      <c r="C77" s="26"/>
      <c r="D77" s="26">
        <f t="shared" si="11"/>
        <v>0</v>
      </c>
      <c r="E77" s="26">
        <f t="shared" si="14"/>
        <v>0</v>
      </c>
      <c r="F77" s="26">
        <f t="shared" si="15"/>
        <v>0</v>
      </c>
      <c r="G77" s="26"/>
      <c r="H77" s="26"/>
      <c r="I77" s="30"/>
      <c r="J77" s="30"/>
      <c r="K77" s="30"/>
      <c r="L77" s="30"/>
      <c r="M77" s="30"/>
      <c r="N77" s="30"/>
      <c r="O77" s="30"/>
      <c r="P77" s="27"/>
      <c r="Q77" s="26"/>
      <c r="R77" s="31">
        <f t="shared" si="12"/>
        <v>0</v>
      </c>
      <c r="S77" s="28">
        <f t="shared" si="13"/>
        <v>0</v>
      </c>
    </row>
    <row r="78" spans="1:19" s="23" customFormat="1" ht="33" customHeight="1" x14ac:dyDescent="0.2">
      <c r="A78" s="29" t="s">
        <v>139</v>
      </c>
      <c r="B78" s="30" t="s">
        <v>140</v>
      </c>
      <c r="C78" s="26">
        <v>1700000</v>
      </c>
      <c r="D78" s="26">
        <f t="shared" si="11"/>
        <v>1700000</v>
      </c>
      <c r="E78" s="26">
        <f t="shared" si="14"/>
        <v>1411000</v>
      </c>
      <c r="F78" s="26">
        <f t="shared" si="15"/>
        <v>-289000</v>
      </c>
      <c r="G78" s="26"/>
      <c r="H78" s="26"/>
      <c r="I78" s="30"/>
      <c r="J78" s="30"/>
      <c r="K78" s="30"/>
      <c r="L78" s="30"/>
      <c r="M78" s="30"/>
      <c r="N78" s="30"/>
      <c r="O78" s="30"/>
      <c r="P78" s="27">
        <v>6000000</v>
      </c>
      <c r="Q78" s="26"/>
      <c r="R78" s="31">
        <f t="shared" si="12"/>
        <v>1411000</v>
      </c>
      <c r="S78" s="28">
        <f t="shared" si="13"/>
        <v>7411000</v>
      </c>
    </row>
    <row r="79" spans="1:19" s="23" customFormat="1" ht="33" customHeight="1" x14ac:dyDescent="0.2">
      <c r="A79" s="29" t="s">
        <v>141</v>
      </c>
      <c r="B79" s="30" t="s">
        <v>142</v>
      </c>
      <c r="C79" s="26">
        <f>+'[1]8 Pto.-Gastos-1(Gest. Adm.y F.)'!AC68</f>
        <v>300000</v>
      </c>
      <c r="D79" s="26">
        <f t="shared" si="11"/>
        <v>300000</v>
      </c>
      <c r="E79" s="26">
        <f t="shared" si="14"/>
        <v>249000</v>
      </c>
      <c r="F79" s="26">
        <f t="shared" si="15"/>
        <v>-51000</v>
      </c>
      <c r="G79" s="26"/>
      <c r="H79" s="26"/>
      <c r="I79" s="30"/>
      <c r="J79" s="30"/>
      <c r="K79" s="30"/>
      <c r="L79" s="30"/>
      <c r="M79" s="30"/>
      <c r="N79" s="30"/>
      <c r="O79" s="30"/>
      <c r="P79" s="27"/>
      <c r="Q79" s="26"/>
      <c r="R79" s="31">
        <f t="shared" si="12"/>
        <v>249000</v>
      </c>
      <c r="S79" s="28">
        <f t="shared" si="13"/>
        <v>249000</v>
      </c>
    </row>
    <row r="80" spans="1:19" s="23" customFormat="1" ht="33" customHeight="1" x14ac:dyDescent="0.2">
      <c r="A80" s="45" t="s">
        <v>143</v>
      </c>
      <c r="B80" s="39" t="s">
        <v>144</v>
      </c>
      <c r="C80" s="26">
        <f>+'[1]8 Pto.-Gastos-1(Gest. Adm.y F.)'!AC69</f>
        <v>300000</v>
      </c>
      <c r="D80" s="26">
        <f t="shared" si="11"/>
        <v>300000</v>
      </c>
      <c r="E80" s="26">
        <f t="shared" si="14"/>
        <v>249000</v>
      </c>
      <c r="F80" s="26">
        <f t="shared" si="15"/>
        <v>-51000</v>
      </c>
      <c r="G80" s="26"/>
      <c r="H80" s="46"/>
      <c r="I80" s="47"/>
      <c r="J80" s="30"/>
      <c r="K80" s="30"/>
      <c r="L80" s="30"/>
      <c r="M80" s="30"/>
      <c r="N80" s="30"/>
      <c r="O80" s="30"/>
      <c r="P80" s="27"/>
      <c r="Q80" s="26"/>
      <c r="R80" s="31">
        <f t="shared" si="12"/>
        <v>249000</v>
      </c>
      <c r="S80" s="28">
        <f t="shared" si="13"/>
        <v>249000</v>
      </c>
    </row>
    <row r="81" spans="1:19" s="23" customFormat="1" ht="33" customHeight="1" x14ac:dyDescent="0.2">
      <c r="A81" s="24" t="s">
        <v>145</v>
      </c>
      <c r="B81" s="25" t="s">
        <v>146</v>
      </c>
      <c r="C81" s="26"/>
      <c r="D81" s="26">
        <f t="shared" si="11"/>
        <v>0</v>
      </c>
      <c r="E81" s="26">
        <f t="shared" si="14"/>
        <v>0</v>
      </c>
      <c r="F81" s="26">
        <f t="shared" si="15"/>
        <v>0</v>
      </c>
      <c r="G81" s="26"/>
      <c r="H81" s="26"/>
      <c r="I81" s="30"/>
      <c r="J81" s="30"/>
      <c r="K81" s="30"/>
      <c r="L81" s="30"/>
      <c r="M81" s="30"/>
      <c r="N81" s="30"/>
      <c r="O81" s="30"/>
      <c r="P81" s="27"/>
      <c r="Q81" s="26"/>
      <c r="R81" s="31">
        <f t="shared" si="12"/>
        <v>0</v>
      </c>
      <c r="S81" s="28">
        <f t="shared" si="13"/>
        <v>0</v>
      </c>
    </row>
    <row r="82" spans="1:19" s="23" customFormat="1" ht="33" customHeight="1" x14ac:dyDescent="0.2">
      <c r="A82" s="29" t="s">
        <v>147</v>
      </c>
      <c r="B82" s="30" t="s">
        <v>148</v>
      </c>
      <c r="C82" s="26">
        <f>+'[1]8 Pto.-Gastos-1(Direc. y Coord.'!AC68+'[1]8 Pto.-Gastos-1(Prom. est.Ser.)'!AC66+'[1]8 Pto.-Gastos-1(Asist Soc. T)'!AC66+'[1]8 Pto.-Gastos-1(Acc. Form.N.Gob'!AC66</f>
        <v>10000000</v>
      </c>
      <c r="D82" s="26">
        <f t="shared" si="11"/>
        <v>10000000</v>
      </c>
      <c r="E82" s="26">
        <f>+D82*83%</f>
        <v>8300000</v>
      </c>
      <c r="F82" s="26">
        <f t="shared" si="15"/>
        <v>-1700000</v>
      </c>
      <c r="G82" s="26"/>
      <c r="H82" s="26"/>
      <c r="I82" s="30"/>
      <c r="J82" s="30"/>
      <c r="K82" s="30"/>
      <c r="L82" s="30"/>
      <c r="M82" s="30"/>
      <c r="N82" s="30"/>
      <c r="O82" s="30"/>
      <c r="P82" s="27"/>
      <c r="Q82" s="26"/>
      <c r="R82" s="31">
        <f t="shared" si="12"/>
        <v>8300000</v>
      </c>
      <c r="S82" s="28">
        <f t="shared" si="13"/>
        <v>8300000</v>
      </c>
    </row>
    <row r="83" spans="1:19" s="23" customFormat="1" ht="33" customHeight="1" x14ac:dyDescent="0.2">
      <c r="A83" s="29" t="s">
        <v>149</v>
      </c>
      <c r="B83" s="30" t="s">
        <v>150</v>
      </c>
      <c r="C83" s="26">
        <f>+'[1]8 Pto.-Gastos-1(Direc. y Coord.'!AC69+'[1]8 Pto.-Gastos-1(Prom. est.Ser.)'!AC67+'[1]8 Pto.-Gastos-1(Asist Soc. T)'!AC67+'[1]8 Pto.-Gastos-1(Acc. Form.N.Gob'!AC68</f>
        <v>1000000</v>
      </c>
      <c r="D83" s="26">
        <v>1000000</v>
      </c>
      <c r="E83" s="26">
        <f t="shared" si="14"/>
        <v>830000</v>
      </c>
      <c r="F83" s="26">
        <f t="shared" si="15"/>
        <v>-170000</v>
      </c>
      <c r="G83" s="26"/>
      <c r="H83" s="26"/>
      <c r="I83" s="30"/>
      <c r="J83" s="30"/>
      <c r="K83" s="30"/>
      <c r="L83" s="30"/>
      <c r="M83" s="30"/>
      <c r="N83" s="30"/>
      <c r="O83" s="30"/>
      <c r="P83" s="27"/>
      <c r="Q83" s="26"/>
      <c r="R83" s="31">
        <f t="shared" si="12"/>
        <v>830000</v>
      </c>
      <c r="S83" s="28">
        <f t="shared" si="13"/>
        <v>830000</v>
      </c>
    </row>
    <row r="84" spans="1:19" s="23" customFormat="1" ht="33" customHeight="1" x14ac:dyDescent="0.2">
      <c r="A84" s="29" t="s">
        <v>151</v>
      </c>
      <c r="B84" s="30" t="s">
        <v>152</v>
      </c>
      <c r="C84" s="26">
        <f>+'[1]8 Pto.-Gastos-1(Direc. y Coord.'!AC70+'[1]8 Pto.-Gastos-1(Prom. est.Ser.)'!AC68+'[1]8 Pto.-Gastos-1(Asist Soc. T)'!AC68+'[1]8 Pto.-Gastos-1(Acc. Form.N.Gob'!AC68</f>
        <v>1000000</v>
      </c>
      <c r="D84" s="26">
        <v>800000</v>
      </c>
      <c r="E84" s="26">
        <f t="shared" si="14"/>
        <v>664000</v>
      </c>
      <c r="F84" s="26">
        <f t="shared" si="15"/>
        <v>-136000</v>
      </c>
      <c r="G84" s="26"/>
      <c r="H84" s="26"/>
      <c r="I84" s="30"/>
      <c r="J84" s="30"/>
      <c r="K84" s="30"/>
      <c r="L84" s="30"/>
      <c r="M84" s="30"/>
      <c r="N84" s="30"/>
      <c r="O84" s="30"/>
      <c r="P84" s="27"/>
      <c r="Q84" s="26"/>
      <c r="R84" s="31">
        <f t="shared" si="12"/>
        <v>664000</v>
      </c>
      <c r="S84" s="28">
        <f t="shared" si="13"/>
        <v>664000</v>
      </c>
    </row>
    <row r="85" spans="1:19" s="23" customFormat="1" ht="33" customHeight="1" x14ac:dyDescent="0.2">
      <c r="A85" s="29" t="s">
        <v>153</v>
      </c>
      <c r="B85" s="30" t="s">
        <v>154</v>
      </c>
      <c r="C85" s="26">
        <f>+'[1]8 Pto.-Gastos-1(Direc. y Coord.'!AC71+'[1]8 Pto.-Gastos-1(Prom. est.Ser.)'!AC69+'[1]8 Pto.-Gastos-1(Asist Soc. T)'!AC69+'[1]8 Pto.-Gastos-1(Acc. Form.N.Gob'!AC69</f>
        <v>1700000</v>
      </c>
      <c r="D85" s="26">
        <v>1500000</v>
      </c>
      <c r="E85" s="26">
        <f t="shared" si="14"/>
        <v>1245000</v>
      </c>
      <c r="F85" s="26">
        <f t="shared" si="15"/>
        <v>-255000</v>
      </c>
      <c r="G85" s="26"/>
      <c r="H85" s="26"/>
      <c r="I85" s="30"/>
      <c r="J85" s="30"/>
      <c r="K85" s="30"/>
      <c r="L85" s="30"/>
      <c r="M85" s="30"/>
      <c r="N85" s="30"/>
      <c r="O85" s="30"/>
      <c r="P85" s="27"/>
      <c r="Q85" s="26"/>
      <c r="R85" s="31">
        <f t="shared" si="12"/>
        <v>1245000</v>
      </c>
      <c r="S85" s="28">
        <f t="shared" si="13"/>
        <v>1245000</v>
      </c>
    </row>
    <row r="86" spans="1:19" s="23" customFormat="1" ht="33" customHeight="1" x14ac:dyDescent="0.2">
      <c r="A86" s="24" t="s">
        <v>155</v>
      </c>
      <c r="B86" s="40" t="s">
        <v>156</v>
      </c>
      <c r="C86" s="26"/>
      <c r="D86" s="26"/>
      <c r="E86" s="26">
        <f t="shared" si="14"/>
        <v>0</v>
      </c>
      <c r="F86" s="26">
        <f t="shared" si="15"/>
        <v>0</v>
      </c>
      <c r="G86" s="26"/>
      <c r="H86" s="26"/>
      <c r="I86" s="30"/>
      <c r="J86" s="30"/>
      <c r="K86" s="30"/>
      <c r="L86" s="30"/>
      <c r="M86" s="30"/>
      <c r="N86" s="30"/>
      <c r="O86" s="30"/>
      <c r="P86" s="27"/>
      <c r="Q86" s="26"/>
      <c r="R86" s="31">
        <f t="shared" si="12"/>
        <v>0</v>
      </c>
      <c r="S86" s="28">
        <f t="shared" si="13"/>
        <v>0</v>
      </c>
    </row>
    <row r="87" spans="1:19" s="23" customFormat="1" ht="33" customHeight="1" x14ac:dyDescent="0.2">
      <c r="A87" s="29" t="s">
        <v>157</v>
      </c>
      <c r="B87" s="30" t="s">
        <v>158</v>
      </c>
      <c r="C87" s="26">
        <v>120000000</v>
      </c>
      <c r="D87" s="26">
        <v>70000000</v>
      </c>
      <c r="E87" s="26">
        <v>50000000</v>
      </c>
      <c r="F87" s="26">
        <f t="shared" si="15"/>
        <v>-20000000</v>
      </c>
      <c r="G87" s="26"/>
      <c r="H87" s="26"/>
      <c r="I87" s="30"/>
      <c r="J87" s="30"/>
      <c r="K87" s="30"/>
      <c r="L87" s="30"/>
      <c r="M87" s="30"/>
      <c r="N87" s="30"/>
      <c r="O87" s="30"/>
      <c r="P87" s="27"/>
      <c r="Q87" s="26"/>
      <c r="R87" s="31">
        <f t="shared" si="12"/>
        <v>50000000</v>
      </c>
      <c r="S87" s="28">
        <f t="shared" si="13"/>
        <v>50000000</v>
      </c>
    </row>
    <row r="88" spans="1:19" s="23" customFormat="1" ht="33" customHeight="1" x14ac:dyDescent="0.2">
      <c r="A88" s="29" t="s">
        <v>159</v>
      </c>
      <c r="B88" s="30" t="s">
        <v>160</v>
      </c>
      <c r="C88" s="26">
        <f>+'[1]8 Pto.-Gastos-1 (Ases.P.ytransp'!AC73+'[1]8 Pto.-Gastos-1(Acc. Form.N.Gob'!AC70</f>
        <v>5000000</v>
      </c>
      <c r="D88" s="26">
        <f>+C88</f>
        <v>5000000</v>
      </c>
      <c r="E88" s="26">
        <f t="shared" si="14"/>
        <v>4150000</v>
      </c>
      <c r="F88" s="26">
        <f t="shared" si="15"/>
        <v>-850000</v>
      </c>
      <c r="G88" s="26"/>
      <c r="H88" s="26"/>
      <c r="I88" s="30"/>
      <c r="J88" s="30"/>
      <c r="K88" s="30"/>
      <c r="L88" s="30"/>
      <c r="M88" s="30"/>
      <c r="N88" s="30"/>
      <c r="O88" s="30"/>
      <c r="P88" s="27"/>
      <c r="Q88" s="26"/>
      <c r="R88" s="31">
        <f t="shared" si="12"/>
        <v>4150000</v>
      </c>
      <c r="S88" s="28">
        <f t="shared" si="13"/>
        <v>4150000</v>
      </c>
    </row>
    <row r="89" spans="1:19" s="23" customFormat="1" ht="33" customHeight="1" x14ac:dyDescent="0.2">
      <c r="A89" s="29" t="s">
        <v>161</v>
      </c>
      <c r="B89" s="30" t="s">
        <v>162</v>
      </c>
      <c r="C89" s="26">
        <f>+'[1]8 Pto.-Gastos-1(Direc. y Coord.'!AC73</f>
        <v>1000000</v>
      </c>
      <c r="D89" s="26">
        <f>+C89</f>
        <v>1000000</v>
      </c>
      <c r="E89" s="26">
        <f t="shared" si="14"/>
        <v>830000</v>
      </c>
      <c r="F89" s="26">
        <f t="shared" si="15"/>
        <v>-170000</v>
      </c>
      <c r="G89" s="26"/>
      <c r="H89" s="26"/>
      <c r="I89" s="30"/>
      <c r="J89" s="30"/>
      <c r="K89" s="30"/>
      <c r="L89" s="30"/>
      <c r="M89" s="30"/>
      <c r="N89" s="30"/>
      <c r="O89" s="30"/>
      <c r="P89" s="27"/>
      <c r="Q89" s="26"/>
      <c r="R89" s="31">
        <f t="shared" si="12"/>
        <v>830000</v>
      </c>
      <c r="S89" s="28">
        <f t="shared" si="13"/>
        <v>830000</v>
      </c>
    </row>
    <row r="90" spans="1:19" s="23" customFormat="1" ht="33" customHeight="1" x14ac:dyDescent="0.2">
      <c r="A90" s="29" t="s">
        <v>163</v>
      </c>
      <c r="B90" s="30" t="s">
        <v>164</v>
      </c>
      <c r="C90" s="26">
        <f>+'[1]8 Pto.-Gastos-1(Direc. y Coord.'!AC74+'[1]8 Pto.-Gastos-1 (Ases.P.ytransp'!AC74+'[1]8 Pto.-Gastos-1(Prom. est.Ser.)'!AC71+'[1]8 Pto.-Gastos-1(Asist Soc. T)'!AC71+'[1]8 Pto.-Gastos-1(Acc. Form.N.Gob'!AC71</f>
        <v>5699003</v>
      </c>
      <c r="D90" s="26">
        <v>6000000</v>
      </c>
      <c r="E90" s="26">
        <v>4000000</v>
      </c>
      <c r="F90" s="26">
        <f t="shared" si="15"/>
        <v>-2000000</v>
      </c>
      <c r="G90" s="26"/>
      <c r="H90" s="26"/>
      <c r="I90" s="30"/>
      <c r="J90" s="30"/>
      <c r="K90" s="30"/>
      <c r="L90" s="30"/>
      <c r="M90" s="30"/>
      <c r="N90" s="30"/>
      <c r="O90" s="30"/>
      <c r="P90" s="27">
        <v>10000000</v>
      </c>
      <c r="Q90" s="26"/>
      <c r="R90" s="31">
        <f t="shared" si="12"/>
        <v>4000000</v>
      </c>
      <c r="S90" s="28">
        <f t="shared" si="13"/>
        <v>14000000</v>
      </c>
    </row>
    <row r="91" spans="1:19" s="23" customFormat="1" ht="33" customHeight="1" x14ac:dyDescent="0.2">
      <c r="A91" s="24" t="s">
        <v>165</v>
      </c>
      <c r="B91" s="30" t="s">
        <v>166</v>
      </c>
      <c r="C91" s="26">
        <f>+'[1]8 Pto.-Gastos-1(Gest. Adm.y F.)'!AC70</f>
        <v>200000</v>
      </c>
      <c r="D91" s="26">
        <f>+C91</f>
        <v>200000</v>
      </c>
      <c r="E91" s="26">
        <f t="shared" si="14"/>
        <v>166000</v>
      </c>
      <c r="F91" s="26">
        <f t="shared" si="15"/>
        <v>-34000</v>
      </c>
      <c r="G91" s="26"/>
      <c r="H91" s="26"/>
      <c r="I91" s="30"/>
      <c r="J91" s="30"/>
      <c r="K91" s="30"/>
      <c r="L91" s="30"/>
      <c r="M91" s="30"/>
      <c r="N91" s="30"/>
      <c r="O91" s="30"/>
      <c r="P91" s="27"/>
      <c r="Q91" s="26"/>
      <c r="R91" s="31">
        <f t="shared" si="12"/>
        <v>166000</v>
      </c>
      <c r="S91" s="28">
        <f t="shared" si="13"/>
        <v>166000</v>
      </c>
    </row>
    <row r="92" spans="1:19" s="23" customFormat="1" ht="33" customHeight="1" x14ac:dyDescent="0.2">
      <c r="A92" s="24" t="s">
        <v>167</v>
      </c>
      <c r="B92" s="30" t="s">
        <v>168</v>
      </c>
      <c r="C92" s="26">
        <f>+'[1]8 Pto.-Gastos-1(Direc. y Coord.'!AC75+'[1]8 Pto.-Gastos-1 (Ases.P.ytransp'!AC76+'[1]8 Pto.-Gastos-1(Prom. est.Ser.)'!AC72+'[1]8 Pto.-Gastos-1(Asist Soc. T)'!AC72+'[1]8 Pto.-Gastos-1(Acc. Form.N.Gob'!AC72</f>
        <v>500000</v>
      </c>
      <c r="D92" s="37">
        <f>+C92</f>
        <v>500000</v>
      </c>
      <c r="E92" s="27">
        <f t="shared" si="14"/>
        <v>415000</v>
      </c>
      <c r="F92" s="37">
        <f t="shared" si="15"/>
        <v>-85000</v>
      </c>
      <c r="G92" s="37"/>
      <c r="H92" s="26"/>
      <c r="I92" s="30"/>
      <c r="J92" s="30"/>
      <c r="K92" s="30"/>
      <c r="L92" s="30"/>
      <c r="M92" s="30"/>
      <c r="N92" s="30"/>
      <c r="O92" s="30"/>
      <c r="P92" s="27"/>
      <c r="Q92" s="26"/>
      <c r="R92" s="31">
        <f>+Q92+E92</f>
        <v>415000</v>
      </c>
      <c r="S92" s="28">
        <f t="shared" si="13"/>
        <v>415000</v>
      </c>
    </row>
    <row r="93" spans="1:19" s="23" customFormat="1" ht="33" customHeight="1" x14ac:dyDescent="0.2">
      <c r="A93" s="19">
        <v>2.2999999999999998</v>
      </c>
      <c r="B93" s="20" t="s">
        <v>169</v>
      </c>
      <c r="C93" s="21">
        <f>SUM(C94:C129)</f>
        <v>73057101</v>
      </c>
      <c r="D93" s="21">
        <f>SUM(D94:D129)</f>
        <v>71434000</v>
      </c>
      <c r="E93" s="21">
        <f>SUM(E94:E129)</f>
        <v>62489000</v>
      </c>
      <c r="F93" s="21">
        <f t="shared" ref="F93:O93" si="16">SUM(F94:F129)</f>
        <v>-8945000</v>
      </c>
      <c r="G93" s="21">
        <f t="shared" si="16"/>
        <v>0</v>
      </c>
      <c r="H93" s="21">
        <f t="shared" si="16"/>
        <v>0</v>
      </c>
      <c r="I93" s="21">
        <f t="shared" si="16"/>
        <v>0</v>
      </c>
      <c r="J93" s="21">
        <f t="shared" si="16"/>
        <v>0</v>
      </c>
      <c r="K93" s="21">
        <f t="shared" si="16"/>
        <v>0</v>
      </c>
      <c r="L93" s="21">
        <f t="shared" si="16"/>
        <v>0</v>
      </c>
      <c r="M93" s="21">
        <f t="shared" si="16"/>
        <v>0</v>
      </c>
      <c r="N93" s="21">
        <f t="shared" si="16"/>
        <v>0</v>
      </c>
      <c r="O93" s="21">
        <f t="shared" si="16"/>
        <v>0</v>
      </c>
      <c r="P93" s="21">
        <f>SUM(P94:P129)</f>
        <v>5000000</v>
      </c>
      <c r="Q93" s="21">
        <f>SUM(Q94:Q129)</f>
        <v>971000</v>
      </c>
      <c r="R93" s="21">
        <f>SUM(R94:R129)</f>
        <v>63460000</v>
      </c>
      <c r="S93" s="22">
        <f>SUM(S94:S129)</f>
        <v>68460000</v>
      </c>
    </row>
    <row r="94" spans="1:19" s="23" customFormat="1" ht="33" customHeight="1" x14ac:dyDescent="0.2">
      <c r="A94" s="29" t="s">
        <v>170</v>
      </c>
      <c r="B94" s="30" t="s">
        <v>171</v>
      </c>
      <c r="C94" s="26">
        <f>+'[1]8 Pto.-Gastos-1(Direc. y Coord.'!AC80+'[1]8 Pto.-Gastos-1(Gest. Adm.y F.)'!AC74+'[1]8 Pto.-Gastos-1 (Gest P.D.Ins.)'!AC78+'[1]8 Pto.-Gastos-1 (Ases.P.ytransp'!AC80+'[1]8 Pto.-Gastos-1(Asist Soc. T)'!AC77+'[1]8 Pto.-Gastos-1(Acc. Form.N.Gob'!AC77</f>
        <v>800000</v>
      </c>
      <c r="D94" s="26">
        <f>+C94</f>
        <v>800000</v>
      </c>
      <c r="E94" s="26">
        <v>500000</v>
      </c>
      <c r="F94" s="26">
        <f t="shared" si="15"/>
        <v>-300000</v>
      </c>
      <c r="G94" s="26"/>
      <c r="H94" s="26"/>
      <c r="I94" s="30"/>
      <c r="J94" s="30"/>
      <c r="K94" s="30"/>
      <c r="L94" s="30"/>
      <c r="M94" s="30"/>
      <c r="N94" s="30"/>
      <c r="O94" s="30"/>
      <c r="P94" s="27"/>
      <c r="Q94" s="26">
        <v>500000</v>
      </c>
      <c r="R94" s="31">
        <f t="shared" ref="R94:R129" si="17">+Q94+E94</f>
        <v>1000000</v>
      </c>
      <c r="S94" s="28">
        <f t="shared" si="13"/>
        <v>1000000</v>
      </c>
    </row>
    <row r="95" spans="1:19" s="23" customFormat="1" ht="33" customHeight="1" x14ac:dyDescent="0.2">
      <c r="A95" s="24" t="s">
        <v>172</v>
      </c>
      <c r="B95" s="25" t="s">
        <v>173</v>
      </c>
      <c r="C95" s="30"/>
      <c r="D95" s="30"/>
      <c r="E95" s="30">
        <f t="shared" si="14"/>
        <v>0</v>
      </c>
      <c r="F95" s="30">
        <f t="shared" si="15"/>
        <v>0</v>
      </c>
      <c r="G95" s="30"/>
      <c r="H95" s="26"/>
      <c r="I95" s="30"/>
      <c r="J95" s="30"/>
      <c r="K95" s="30"/>
      <c r="L95" s="30"/>
      <c r="M95" s="30"/>
      <c r="N95" s="30"/>
      <c r="O95" s="30"/>
      <c r="P95" s="27"/>
      <c r="Q95" s="26"/>
      <c r="R95" s="31">
        <f t="shared" si="17"/>
        <v>0</v>
      </c>
      <c r="S95" s="28">
        <f t="shared" si="13"/>
        <v>0</v>
      </c>
    </row>
    <row r="96" spans="1:19" s="23" customFormat="1" ht="33" customHeight="1" x14ac:dyDescent="0.2">
      <c r="A96" s="29" t="s">
        <v>174</v>
      </c>
      <c r="B96" s="30" t="s">
        <v>175</v>
      </c>
      <c r="C96" s="26">
        <f>+'[1]8 Pto.-Gastos-1(Gest. Adm.y F.)'!AC75+'[1]8 Pto.-Gastos-1 (Gest P.D.Ins.)'!AC79</f>
        <v>50000</v>
      </c>
      <c r="D96" s="26">
        <f>+C96</f>
        <v>50000</v>
      </c>
      <c r="E96" s="26">
        <f t="shared" si="14"/>
        <v>41500</v>
      </c>
      <c r="F96" s="26">
        <f t="shared" si="15"/>
        <v>-8500</v>
      </c>
      <c r="G96" s="26"/>
      <c r="H96" s="26"/>
      <c r="I96" s="30"/>
      <c r="J96" s="30"/>
      <c r="K96" s="30"/>
      <c r="L96" s="30"/>
      <c r="M96" s="30"/>
      <c r="N96" s="30"/>
      <c r="O96" s="30"/>
      <c r="P96" s="27"/>
      <c r="Q96" s="26"/>
      <c r="R96" s="31">
        <f t="shared" si="17"/>
        <v>41500</v>
      </c>
      <c r="S96" s="28">
        <f t="shared" si="13"/>
        <v>41500</v>
      </c>
    </row>
    <row r="97" spans="1:19" s="23" customFormat="1" ht="33" customHeight="1" x14ac:dyDescent="0.2">
      <c r="A97" s="29" t="s">
        <v>176</v>
      </c>
      <c r="B97" s="30" t="s">
        <v>177</v>
      </c>
      <c r="C97" s="26">
        <f>+'[1]8 Pto.-Gastos-1(Gest. Adm.y F.)'!AC76+'[1]8 Pto.-Gastos-1 (Gest P.D.Ins.)'!AC80</f>
        <v>250000</v>
      </c>
      <c r="D97" s="26">
        <f t="shared" ref="D97:D128" si="18">+C97</f>
        <v>250000</v>
      </c>
      <c r="E97" s="26">
        <f t="shared" si="14"/>
        <v>207500</v>
      </c>
      <c r="F97" s="26">
        <f t="shared" si="15"/>
        <v>-42500</v>
      </c>
      <c r="G97" s="26"/>
      <c r="H97" s="26"/>
      <c r="I97" s="30"/>
      <c r="J97" s="30"/>
      <c r="K97" s="30"/>
      <c r="L97" s="30"/>
      <c r="M97" s="30"/>
      <c r="N97" s="30"/>
      <c r="O97" s="30"/>
      <c r="P97" s="27"/>
      <c r="Q97" s="26"/>
      <c r="R97" s="31">
        <f t="shared" si="17"/>
        <v>207500</v>
      </c>
      <c r="S97" s="28">
        <f t="shared" si="13"/>
        <v>207500</v>
      </c>
    </row>
    <row r="98" spans="1:19" s="23" customFormat="1" ht="33" customHeight="1" x14ac:dyDescent="0.2">
      <c r="A98" s="24" t="s">
        <v>178</v>
      </c>
      <c r="B98" s="25" t="s">
        <v>179</v>
      </c>
      <c r="C98" s="26"/>
      <c r="D98" s="26">
        <f t="shared" si="18"/>
        <v>0</v>
      </c>
      <c r="E98" s="26">
        <f t="shared" si="14"/>
        <v>0</v>
      </c>
      <c r="F98" s="26">
        <f t="shared" si="15"/>
        <v>0</v>
      </c>
      <c r="G98" s="26"/>
      <c r="H98" s="26"/>
      <c r="I98" s="30"/>
      <c r="J98" s="30"/>
      <c r="K98" s="30"/>
      <c r="L98" s="30"/>
      <c r="M98" s="30"/>
      <c r="N98" s="30"/>
      <c r="O98" s="30"/>
      <c r="P98" s="27"/>
      <c r="Q98" s="26"/>
      <c r="R98" s="31">
        <f t="shared" si="17"/>
        <v>0</v>
      </c>
      <c r="S98" s="28">
        <f t="shared" si="13"/>
        <v>0</v>
      </c>
    </row>
    <row r="99" spans="1:19" s="23" customFormat="1" ht="33" customHeight="1" x14ac:dyDescent="0.2">
      <c r="A99" s="29" t="s">
        <v>180</v>
      </c>
      <c r="B99" s="30" t="s">
        <v>181</v>
      </c>
      <c r="C99" s="26">
        <f>+'[1]8 Pto.-Gastos-1(Direc. y Coord.'!AC81</f>
        <v>800000</v>
      </c>
      <c r="D99" s="26">
        <f t="shared" si="18"/>
        <v>800000</v>
      </c>
      <c r="E99" s="26">
        <f t="shared" si="14"/>
        <v>664000</v>
      </c>
      <c r="F99" s="26">
        <f t="shared" si="15"/>
        <v>-136000</v>
      </c>
      <c r="G99" s="26"/>
      <c r="H99" s="26"/>
      <c r="I99" s="30"/>
      <c r="J99" s="30"/>
      <c r="K99" s="30"/>
      <c r="L99" s="30"/>
      <c r="M99" s="30"/>
      <c r="N99" s="30"/>
      <c r="O99" s="30"/>
      <c r="P99" s="27"/>
      <c r="Q99" s="26"/>
      <c r="R99" s="31">
        <f t="shared" si="17"/>
        <v>664000</v>
      </c>
      <c r="S99" s="28">
        <f t="shared" si="13"/>
        <v>664000</v>
      </c>
    </row>
    <row r="100" spans="1:19" s="23" customFormat="1" ht="33" customHeight="1" x14ac:dyDescent="0.2">
      <c r="A100" s="29" t="s">
        <v>182</v>
      </c>
      <c r="B100" s="30" t="s">
        <v>183</v>
      </c>
      <c r="C100" s="26">
        <f>+'[1]8 Pto.-Gastos-1(Direc. y Coord.'!AC82+'[1]8 Pto.-Gastos-1(Gest. Adm.y F.)'!AC77+'[1]8 Pto.-Gastos-1 (Gest P.D.Ins.)'!AC81+'[1]8 Pto.-Gastos-1(Prom. est.Ser.)'!AC79+'[1]8 Pto.-Gastos-1(Asist Soc. T)'!AC79+'[1]8 Pto.-Gastos-1(Acc. Form.N.Gob'!AC78</f>
        <v>1500000</v>
      </c>
      <c r="D100" s="26">
        <f t="shared" si="18"/>
        <v>1500000</v>
      </c>
      <c r="E100" s="26">
        <f t="shared" si="14"/>
        <v>1245000</v>
      </c>
      <c r="F100" s="26">
        <f t="shared" si="15"/>
        <v>-255000</v>
      </c>
      <c r="G100" s="26"/>
      <c r="H100" s="26"/>
      <c r="I100" s="30"/>
      <c r="J100" s="30"/>
      <c r="K100" s="30"/>
      <c r="L100" s="30"/>
      <c r="M100" s="30"/>
      <c r="N100" s="30"/>
      <c r="O100" s="30"/>
      <c r="P100" s="27"/>
      <c r="Q100" s="26"/>
      <c r="R100" s="31">
        <f t="shared" si="17"/>
        <v>1245000</v>
      </c>
      <c r="S100" s="28">
        <f t="shared" si="13"/>
        <v>1245000</v>
      </c>
    </row>
    <row r="101" spans="1:19" s="23" customFormat="1" ht="33" customHeight="1" x14ac:dyDescent="0.2">
      <c r="A101" s="29" t="s">
        <v>184</v>
      </c>
      <c r="B101" s="30" t="s">
        <v>185</v>
      </c>
      <c r="C101" s="26">
        <f>+'[1]8 Pto.-Gastos-1(Direc. y Coord.'!AC83+'[1]8 Pto.-Gastos-1(Prom. est.Ser.)'!AC80+'[1]8 Pto.-Gastos-1(Asist Soc. T)'!AC80+'[1]8 Pto.-Gastos-1(Acc. Form.N.Gob'!AC80</f>
        <v>3000000</v>
      </c>
      <c r="D101" s="26">
        <f t="shared" si="18"/>
        <v>3000000</v>
      </c>
      <c r="E101" s="26">
        <v>1500000</v>
      </c>
      <c r="F101" s="26">
        <f t="shared" si="15"/>
        <v>-1500000</v>
      </c>
      <c r="G101" s="26"/>
      <c r="H101" s="26"/>
      <c r="I101" s="30"/>
      <c r="J101" s="30"/>
      <c r="K101" s="30"/>
      <c r="L101" s="30"/>
      <c r="M101" s="30"/>
      <c r="N101" s="30"/>
      <c r="O101" s="30"/>
      <c r="P101" s="27"/>
      <c r="Q101" s="26">
        <v>-1000000</v>
      </c>
      <c r="R101" s="31">
        <f t="shared" si="17"/>
        <v>500000</v>
      </c>
      <c r="S101" s="28">
        <f t="shared" si="13"/>
        <v>500000</v>
      </c>
    </row>
    <row r="102" spans="1:19" s="23" customFormat="1" ht="33" customHeight="1" x14ac:dyDescent="0.2">
      <c r="A102" s="24" t="s">
        <v>186</v>
      </c>
      <c r="B102" s="25" t="s">
        <v>187</v>
      </c>
      <c r="C102" s="26"/>
      <c r="D102" s="26">
        <f t="shared" si="18"/>
        <v>0</v>
      </c>
      <c r="E102" s="26">
        <f t="shared" si="14"/>
        <v>0</v>
      </c>
      <c r="F102" s="26">
        <f t="shared" si="15"/>
        <v>0</v>
      </c>
      <c r="G102" s="26"/>
      <c r="H102" s="26"/>
      <c r="I102" s="30"/>
      <c r="J102" s="30"/>
      <c r="K102" s="30"/>
      <c r="L102" s="30"/>
      <c r="M102" s="30"/>
      <c r="N102" s="30"/>
      <c r="O102" s="30"/>
      <c r="P102" s="27"/>
      <c r="Q102" s="26"/>
      <c r="R102" s="31">
        <f t="shared" si="17"/>
        <v>0</v>
      </c>
      <c r="S102" s="28">
        <f t="shared" si="13"/>
        <v>0</v>
      </c>
    </row>
    <row r="103" spans="1:19" s="23" customFormat="1" ht="33" customHeight="1" x14ac:dyDescent="0.2">
      <c r="A103" s="29" t="s">
        <v>188</v>
      </c>
      <c r="B103" s="30" t="s">
        <v>189</v>
      </c>
      <c r="C103" s="26">
        <f>+'[1]8 Pto.-Gastos-1(Direc. y Coord.'!X84+'[1]8 Pto.-Gastos-1(Gest. Adm.y F.)'!X78+'[1]8 Pto.-Gastos-1 (Gest P.D.Ins.)'!X82</f>
        <v>500000</v>
      </c>
      <c r="D103" s="26">
        <f t="shared" si="18"/>
        <v>500000</v>
      </c>
      <c r="E103" s="26">
        <f t="shared" si="14"/>
        <v>415000</v>
      </c>
      <c r="F103" s="26">
        <f t="shared" si="15"/>
        <v>-85000</v>
      </c>
      <c r="G103" s="26"/>
      <c r="H103" s="26"/>
      <c r="I103" s="30"/>
      <c r="J103" s="30"/>
      <c r="K103" s="30"/>
      <c r="L103" s="30"/>
      <c r="M103" s="30"/>
      <c r="N103" s="30"/>
      <c r="O103" s="30"/>
      <c r="P103" s="27"/>
      <c r="Q103" s="26"/>
      <c r="R103" s="31">
        <f t="shared" si="17"/>
        <v>415000</v>
      </c>
      <c r="S103" s="28">
        <f t="shared" si="13"/>
        <v>415000</v>
      </c>
    </row>
    <row r="104" spans="1:19" s="23" customFormat="1" ht="33" customHeight="1" x14ac:dyDescent="0.2">
      <c r="A104" s="29" t="s">
        <v>190</v>
      </c>
      <c r="B104" s="30" t="s">
        <v>191</v>
      </c>
      <c r="C104" s="26">
        <f>+'[1]8 Pto.-Gastos-1(Direc. y Coord.'!AC85+'[1]8 Pto.-Gastos-1(Gest. Adm.y F.)'!AC79+'[1]8 Pto.-Gastos-1 (Gest P.D.Ins.)'!AC83+'[1]8 Pto.-Gastos-1(Prom. est.Ser.)'!AC82+'[1]8 Pto.-Gastos-1(Asist Soc. T)'!AC82+'[1]8 Pto.-Gastos-1(Acc. Form.N.Gob'!AC82</f>
        <v>250000</v>
      </c>
      <c r="D104" s="26">
        <f t="shared" si="18"/>
        <v>250000</v>
      </c>
      <c r="E104" s="26">
        <f t="shared" si="14"/>
        <v>207500</v>
      </c>
      <c r="F104" s="26">
        <f t="shared" si="15"/>
        <v>-42500</v>
      </c>
      <c r="G104" s="26"/>
      <c r="H104" s="26"/>
      <c r="I104" s="30"/>
      <c r="J104" s="30"/>
      <c r="K104" s="30"/>
      <c r="L104" s="30"/>
      <c r="M104" s="30"/>
      <c r="N104" s="30"/>
      <c r="O104" s="30"/>
      <c r="P104" s="27"/>
      <c r="Q104" s="26"/>
      <c r="R104" s="31">
        <f t="shared" si="17"/>
        <v>207500</v>
      </c>
      <c r="S104" s="28">
        <f t="shared" si="13"/>
        <v>207500</v>
      </c>
    </row>
    <row r="105" spans="1:19" s="23" customFormat="1" ht="33" customHeight="1" x14ac:dyDescent="0.2">
      <c r="A105" s="29" t="s">
        <v>192</v>
      </c>
      <c r="B105" s="30" t="s">
        <v>193</v>
      </c>
      <c r="C105" s="26">
        <f>+'[1]8 Pto.-Gastos-1(Direc. y Coord.'!AC86+'[1]8 Pto.-Gastos-1(Gest. Adm.y F.)'!AC80+'[1]8 Pto.-Gastos-1 (Gest P.D.Ins.)'!AC84+'[1]8 Pto.-Gastos-1(Prom. est.Ser.)'!AC83+'[1]8 Pto.-Gastos-1(Asist Soc. T)'!AC83+'[1]8 Pto.-Gastos-1(Acc. Form.N.Gob'!AC83</f>
        <v>250000</v>
      </c>
      <c r="D105" s="26">
        <f t="shared" si="18"/>
        <v>250000</v>
      </c>
      <c r="E105" s="26">
        <f t="shared" si="14"/>
        <v>207500</v>
      </c>
      <c r="F105" s="26">
        <f t="shared" si="15"/>
        <v>-42500</v>
      </c>
      <c r="G105" s="26"/>
      <c r="H105" s="26"/>
      <c r="I105" s="30"/>
      <c r="J105" s="30"/>
      <c r="K105" s="30"/>
      <c r="L105" s="30"/>
      <c r="M105" s="30"/>
      <c r="N105" s="30"/>
      <c r="O105" s="30"/>
      <c r="P105" s="27"/>
      <c r="Q105" s="26"/>
      <c r="R105" s="31">
        <f t="shared" si="17"/>
        <v>207500</v>
      </c>
      <c r="S105" s="28">
        <f t="shared" si="13"/>
        <v>207500</v>
      </c>
    </row>
    <row r="106" spans="1:19" s="23" customFormat="1" ht="33" customHeight="1" x14ac:dyDescent="0.2">
      <c r="A106" s="24" t="s">
        <v>194</v>
      </c>
      <c r="B106" s="25" t="s">
        <v>195</v>
      </c>
      <c r="C106" s="26"/>
      <c r="D106" s="26">
        <f t="shared" si="18"/>
        <v>0</v>
      </c>
      <c r="E106" s="26">
        <f t="shared" si="14"/>
        <v>0</v>
      </c>
      <c r="F106" s="26">
        <f t="shared" si="15"/>
        <v>0</v>
      </c>
      <c r="G106" s="26"/>
      <c r="H106" s="26"/>
      <c r="I106" s="30"/>
      <c r="J106" s="30"/>
      <c r="K106" s="30"/>
      <c r="L106" s="30"/>
      <c r="M106" s="30"/>
      <c r="N106" s="30"/>
      <c r="O106" s="30"/>
      <c r="P106" s="27"/>
      <c r="Q106" s="26"/>
      <c r="R106" s="31">
        <f t="shared" si="17"/>
        <v>0</v>
      </c>
      <c r="S106" s="28">
        <f t="shared" si="13"/>
        <v>0</v>
      </c>
    </row>
    <row r="107" spans="1:19" s="23" customFormat="1" ht="33" customHeight="1" x14ac:dyDescent="0.2">
      <c r="A107" s="29" t="s">
        <v>196</v>
      </c>
      <c r="B107" s="30" t="s">
        <v>197</v>
      </c>
      <c r="C107" s="26">
        <f>+'[1]8 Pto.-Gastos-1(Gest. Adm.y F.)'!AC81+'[1]8 Pto.-Gastos-1 (Gest P.D.Ins.)'!AC85</f>
        <v>3500000</v>
      </c>
      <c r="D107" s="26">
        <f t="shared" si="18"/>
        <v>3500000</v>
      </c>
      <c r="E107" s="26">
        <v>2000000</v>
      </c>
      <c r="F107" s="26">
        <f t="shared" si="15"/>
        <v>-1500000</v>
      </c>
      <c r="G107" s="26"/>
      <c r="H107" s="26"/>
      <c r="I107" s="30"/>
      <c r="J107" s="30"/>
      <c r="K107" s="30"/>
      <c r="L107" s="30"/>
      <c r="M107" s="30"/>
      <c r="N107" s="30"/>
      <c r="O107" s="30"/>
      <c r="P107" s="27"/>
      <c r="Q107" s="26"/>
      <c r="R107" s="31">
        <f t="shared" si="17"/>
        <v>2000000</v>
      </c>
      <c r="S107" s="28">
        <f t="shared" si="13"/>
        <v>2000000</v>
      </c>
    </row>
    <row r="108" spans="1:19" s="23" customFormat="1" ht="33" customHeight="1" x14ac:dyDescent="0.2">
      <c r="A108" s="29" t="s">
        <v>198</v>
      </c>
      <c r="B108" s="48" t="s">
        <v>199</v>
      </c>
      <c r="C108" s="26">
        <v>42834000</v>
      </c>
      <c r="D108" s="26">
        <f t="shared" si="18"/>
        <v>42834000</v>
      </c>
      <c r="E108" s="26">
        <v>42000000</v>
      </c>
      <c r="F108" s="26">
        <f t="shared" si="15"/>
        <v>-834000</v>
      </c>
      <c r="G108" s="26"/>
      <c r="H108" s="26"/>
      <c r="I108" s="30"/>
      <c r="J108" s="30"/>
      <c r="K108" s="30"/>
      <c r="L108" s="30"/>
      <c r="M108" s="30"/>
      <c r="N108" s="30"/>
      <c r="O108" s="30"/>
      <c r="P108" s="27"/>
      <c r="Q108" s="26">
        <v>-1280000</v>
      </c>
      <c r="R108" s="31">
        <f t="shared" si="17"/>
        <v>40720000</v>
      </c>
      <c r="S108" s="28">
        <f t="shared" si="13"/>
        <v>40720000</v>
      </c>
    </row>
    <row r="109" spans="1:19" s="23" customFormat="1" ht="33" customHeight="1" x14ac:dyDescent="0.2">
      <c r="A109" s="29" t="s">
        <v>200</v>
      </c>
      <c r="B109" s="30" t="s">
        <v>201</v>
      </c>
      <c r="C109" s="26">
        <f>+'[1]8 Pto.-Gastos-1(Gest. Adm.y F.)'!AC83+'[1]8 Pto.-Gastos-1 (Gest P.D.Ins.)'!AC87</f>
        <v>100000</v>
      </c>
      <c r="D109" s="26">
        <f t="shared" si="18"/>
        <v>100000</v>
      </c>
      <c r="E109" s="26">
        <f t="shared" si="14"/>
        <v>83000</v>
      </c>
      <c r="F109" s="26">
        <f t="shared" si="15"/>
        <v>-17000</v>
      </c>
      <c r="G109" s="26"/>
      <c r="H109" s="26"/>
      <c r="I109" s="30"/>
      <c r="J109" s="30"/>
      <c r="K109" s="30"/>
      <c r="L109" s="30"/>
      <c r="M109" s="30"/>
      <c r="N109" s="30"/>
      <c r="O109" s="30"/>
      <c r="P109" s="27"/>
      <c r="Q109" s="26"/>
      <c r="R109" s="31">
        <f t="shared" si="17"/>
        <v>83000</v>
      </c>
      <c r="S109" s="28">
        <f t="shared" si="13"/>
        <v>83000</v>
      </c>
    </row>
    <row r="110" spans="1:19" s="23" customFormat="1" ht="33" customHeight="1" x14ac:dyDescent="0.2">
      <c r="A110" s="24" t="s">
        <v>202</v>
      </c>
      <c r="B110" s="25" t="s">
        <v>203</v>
      </c>
      <c r="C110" s="26"/>
      <c r="D110" s="26">
        <f t="shared" si="18"/>
        <v>0</v>
      </c>
      <c r="E110" s="26">
        <f t="shared" si="14"/>
        <v>0</v>
      </c>
      <c r="F110" s="26">
        <f t="shared" si="15"/>
        <v>0</v>
      </c>
      <c r="G110" s="26"/>
      <c r="H110" s="26"/>
      <c r="I110" s="30"/>
      <c r="J110" s="30"/>
      <c r="K110" s="30"/>
      <c r="L110" s="30"/>
      <c r="M110" s="30"/>
      <c r="N110" s="30"/>
      <c r="O110" s="30"/>
      <c r="P110" s="27"/>
      <c r="Q110" s="26"/>
      <c r="R110" s="31">
        <f t="shared" si="17"/>
        <v>0</v>
      </c>
      <c r="S110" s="28">
        <f t="shared" si="13"/>
        <v>0</v>
      </c>
    </row>
    <row r="111" spans="1:19" s="23" customFormat="1" ht="33" customHeight="1" x14ac:dyDescent="0.2">
      <c r="A111" s="29" t="s">
        <v>204</v>
      </c>
      <c r="B111" s="30" t="s">
        <v>205</v>
      </c>
      <c r="C111" s="26">
        <f>+'[1]8 Pto.-Gastos-1(Gest. Adm.y F.)'!AC84+'[1]8 Pto.-Gastos-1 (Gest P.D.Ins.)'!AC88</f>
        <v>250000</v>
      </c>
      <c r="D111" s="26">
        <f t="shared" si="18"/>
        <v>250000</v>
      </c>
      <c r="E111" s="26">
        <f t="shared" si="14"/>
        <v>207500</v>
      </c>
      <c r="F111" s="26">
        <f t="shared" si="15"/>
        <v>-42500</v>
      </c>
      <c r="G111" s="26"/>
      <c r="H111" s="26"/>
      <c r="I111" s="30"/>
      <c r="J111" s="30"/>
      <c r="K111" s="30"/>
      <c r="L111" s="30"/>
      <c r="M111" s="30"/>
      <c r="N111" s="30"/>
      <c r="O111" s="30"/>
      <c r="P111" s="27"/>
      <c r="Q111" s="26"/>
      <c r="R111" s="31">
        <f t="shared" si="17"/>
        <v>207500</v>
      </c>
      <c r="S111" s="28">
        <f t="shared" si="13"/>
        <v>207500</v>
      </c>
    </row>
    <row r="112" spans="1:19" s="23" customFormat="1" ht="33" customHeight="1" x14ac:dyDescent="0.2">
      <c r="A112" s="29" t="s">
        <v>206</v>
      </c>
      <c r="B112" s="48" t="s">
        <v>207</v>
      </c>
      <c r="C112" s="26">
        <f>+'[1]8 Pto.-Gastos-1(Gest. Adm.y F.)'!AC85+'[1]8 Pto.-Gastos-1 (Gest P.D.Ins.)'!AC89+'[1]8 Pto.-Gastos-1(Prom. est.Ser.)'!AC85+'[1]8 Pto.-Gastos-1(Asist Soc. T)'!AC85+'[1]8 Pto.-Gastos-1(Acc. Form.N.Gob'!AC85</f>
        <v>1000000</v>
      </c>
      <c r="D112" s="26">
        <f t="shared" si="18"/>
        <v>1000000</v>
      </c>
      <c r="E112" s="26">
        <v>600000</v>
      </c>
      <c r="F112" s="26">
        <f t="shared" si="15"/>
        <v>-400000</v>
      </c>
      <c r="G112" s="26"/>
      <c r="H112" s="26"/>
      <c r="I112" s="30"/>
      <c r="J112" s="30"/>
      <c r="K112" s="30"/>
      <c r="L112" s="30"/>
      <c r="M112" s="30"/>
      <c r="N112" s="30"/>
      <c r="O112" s="30"/>
      <c r="P112" s="27"/>
      <c r="Q112" s="26"/>
      <c r="R112" s="31">
        <f t="shared" si="17"/>
        <v>600000</v>
      </c>
      <c r="S112" s="28">
        <f t="shared" si="13"/>
        <v>600000</v>
      </c>
    </row>
    <row r="113" spans="1:19" s="23" customFormat="1" ht="33" customHeight="1" x14ac:dyDescent="0.2">
      <c r="A113" s="24" t="s">
        <v>208</v>
      </c>
      <c r="B113" s="49" t="s">
        <v>209</v>
      </c>
      <c r="C113" s="26"/>
      <c r="D113" s="26">
        <f t="shared" si="18"/>
        <v>0</v>
      </c>
      <c r="E113" s="26">
        <f t="shared" si="14"/>
        <v>0</v>
      </c>
      <c r="F113" s="26">
        <f t="shared" si="15"/>
        <v>0</v>
      </c>
      <c r="G113" s="26"/>
      <c r="H113" s="26"/>
      <c r="I113" s="30"/>
      <c r="J113" s="30"/>
      <c r="K113" s="30"/>
      <c r="L113" s="30"/>
      <c r="M113" s="30"/>
      <c r="N113" s="30"/>
      <c r="O113" s="30"/>
      <c r="P113" s="27"/>
      <c r="Q113" s="26"/>
      <c r="R113" s="31">
        <f t="shared" si="17"/>
        <v>0</v>
      </c>
      <c r="S113" s="28">
        <f t="shared" si="13"/>
        <v>0</v>
      </c>
    </row>
    <row r="114" spans="1:19" s="23" customFormat="1" ht="33" customHeight="1" x14ac:dyDescent="0.2">
      <c r="A114" s="29" t="s">
        <v>210</v>
      </c>
      <c r="B114" s="39" t="s">
        <v>211</v>
      </c>
      <c r="C114" s="26">
        <f>+'[1]8 Pto.-Gastos-1(Gest. Adm.y F.)'!AC86</f>
        <v>500000</v>
      </c>
      <c r="D114" s="26">
        <f t="shared" si="18"/>
        <v>500000</v>
      </c>
      <c r="E114" s="26">
        <f t="shared" si="14"/>
        <v>415000</v>
      </c>
      <c r="F114" s="26">
        <f t="shared" si="15"/>
        <v>-85000</v>
      </c>
      <c r="G114" s="26"/>
      <c r="H114" s="26"/>
      <c r="I114" s="30"/>
      <c r="J114" s="30"/>
      <c r="K114" s="30"/>
      <c r="L114" s="30"/>
      <c r="M114" s="30"/>
      <c r="N114" s="30"/>
      <c r="O114" s="30"/>
      <c r="P114" s="27"/>
      <c r="Q114" s="26"/>
      <c r="R114" s="31">
        <f t="shared" si="17"/>
        <v>415000</v>
      </c>
      <c r="S114" s="28">
        <f t="shared" si="13"/>
        <v>415000</v>
      </c>
    </row>
    <row r="115" spans="1:19" s="23" customFormat="1" ht="33" customHeight="1" x14ac:dyDescent="0.2">
      <c r="A115" s="24" t="s">
        <v>212</v>
      </c>
      <c r="B115" s="25" t="s">
        <v>213</v>
      </c>
      <c r="C115" s="26"/>
      <c r="D115" s="26">
        <f t="shared" si="18"/>
        <v>0</v>
      </c>
      <c r="E115" s="26">
        <f t="shared" si="14"/>
        <v>0</v>
      </c>
      <c r="F115" s="26">
        <f t="shared" si="15"/>
        <v>0</v>
      </c>
      <c r="G115" s="26"/>
      <c r="H115" s="26"/>
      <c r="I115" s="30"/>
      <c r="J115" s="30"/>
      <c r="K115" s="30"/>
      <c r="L115" s="30"/>
      <c r="M115" s="30"/>
      <c r="N115" s="30"/>
      <c r="O115" s="30"/>
      <c r="P115" s="27"/>
      <c r="Q115" s="26"/>
      <c r="R115" s="31">
        <f t="shared" si="17"/>
        <v>0</v>
      </c>
      <c r="S115" s="28">
        <f t="shared" si="13"/>
        <v>0</v>
      </c>
    </row>
    <row r="116" spans="1:19" s="23" customFormat="1" ht="33" customHeight="1" x14ac:dyDescent="0.2">
      <c r="A116" s="29" t="s">
        <v>214</v>
      </c>
      <c r="B116" s="30" t="s">
        <v>215</v>
      </c>
      <c r="C116" s="26">
        <f>+'[1]8 Pto.-Gastos-1(Direc. y Coord.'!AC87+'[1]8 Pto.-Gastos-1(Gest. Adm.y F.)'!AC87+'[1]8 Pto.-Gastos-1 (Gest P.D.Ins.)'!AC91+'[1]8 Pto.-Gastos-1 (Ases.P.ytransp'!AC82+'[1]8 Pto.-Gastos-1(Prom. est.Ser.)'!AC86+'[1]8 Pto.-Gastos-1(Asist Soc. T)'!AC86+'[1]8 Pto.-Gastos-1(Acc. Form.N.Gob'!AC86</f>
        <v>10000000</v>
      </c>
      <c r="D116" s="26">
        <v>6000000</v>
      </c>
      <c r="E116" s="26">
        <v>4500000</v>
      </c>
      <c r="F116" s="26">
        <f t="shared" si="15"/>
        <v>-1500000</v>
      </c>
      <c r="G116" s="26"/>
      <c r="H116" s="26"/>
      <c r="I116" s="30"/>
      <c r="J116" s="30"/>
      <c r="K116" s="30"/>
      <c r="L116" s="30"/>
      <c r="M116" s="30"/>
      <c r="N116" s="30"/>
      <c r="O116" s="30"/>
      <c r="P116" s="27">
        <v>3000000</v>
      </c>
      <c r="Q116" s="26">
        <v>1500000</v>
      </c>
      <c r="R116" s="31">
        <f t="shared" si="17"/>
        <v>6000000</v>
      </c>
      <c r="S116" s="28">
        <f t="shared" si="13"/>
        <v>9000000</v>
      </c>
    </row>
    <row r="117" spans="1:19" s="23" customFormat="1" ht="33" customHeight="1" x14ac:dyDescent="0.2">
      <c r="A117" s="29" t="s">
        <v>216</v>
      </c>
      <c r="B117" s="30" t="s">
        <v>217</v>
      </c>
      <c r="C117" s="26">
        <f>+'[1]8 Pto.-Gastos-1(Direc. y Coord.'!AC88+'[1]8 Pto.-Gastos-1(Gest. Adm.y F.)'!AC88+'[1]8 Pto.-Gastos-1 (Gest P.D.Ins.)'!AC92+'[1]8 Pto.-Gastos-1 (Ases.P.ytransp'!AC83+'[1]8 Pto.-Gastos-1(Prom. est.Ser.)'!AC87+'[1]8 Pto.-Gastos-1(Asist Soc. T)'!AC87+'[1]8 Pto.-Gastos-1(Acc. Form.N.Gob'!AC87</f>
        <v>2000000</v>
      </c>
      <c r="D117" s="26">
        <v>6000000</v>
      </c>
      <c r="E117" s="26">
        <v>4500000</v>
      </c>
      <c r="F117" s="26">
        <f t="shared" si="15"/>
        <v>-1500000</v>
      </c>
      <c r="G117" s="26"/>
      <c r="H117" s="26"/>
      <c r="I117" s="30"/>
      <c r="J117" s="30"/>
      <c r="K117" s="30"/>
      <c r="L117" s="30"/>
      <c r="M117" s="30"/>
      <c r="N117" s="30"/>
      <c r="O117" s="30"/>
      <c r="P117" s="27">
        <v>2000000</v>
      </c>
      <c r="Q117" s="26">
        <v>1500000</v>
      </c>
      <c r="R117" s="31">
        <f t="shared" si="17"/>
        <v>6000000</v>
      </c>
      <c r="S117" s="28">
        <f t="shared" si="13"/>
        <v>8000000</v>
      </c>
    </row>
    <row r="118" spans="1:19" s="23" customFormat="1" ht="33" customHeight="1" x14ac:dyDescent="0.2">
      <c r="A118" s="29" t="s">
        <v>218</v>
      </c>
      <c r="B118" s="30" t="s">
        <v>219</v>
      </c>
      <c r="C118" s="26">
        <f>+'[1]8 Pto.-Gastos-1(Gest. Adm.y F.)'!AC89</f>
        <v>50000</v>
      </c>
      <c r="D118" s="26">
        <f t="shared" si="18"/>
        <v>50000</v>
      </c>
      <c r="E118" s="26">
        <f t="shared" si="14"/>
        <v>41500</v>
      </c>
      <c r="F118" s="26">
        <f t="shared" si="15"/>
        <v>-8500</v>
      </c>
      <c r="G118" s="26"/>
      <c r="H118" s="46"/>
      <c r="I118" s="47"/>
      <c r="J118" s="50"/>
      <c r="K118" s="30"/>
      <c r="L118" s="30"/>
      <c r="M118" s="30"/>
      <c r="N118" s="30"/>
      <c r="O118" s="30"/>
      <c r="P118" s="27"/>
      <c r="Q118" s="26"/>
      <c r="R118" s="31">
        <f t="shared" si="17"/>
        <v>41500</v>
      </c>
      <c r="S118" s="28">
        <f t="shared" si="13"/>
        <v>41500</v>
      </c>
    </row>
    <row r="119" spans="1:19" s="23" customFormat="1" ht="33" customHeight="1" x14ac:dyDescent="0.2">
      <c r="A119" s="29" t="s">
        <v>220</v>
      </c>
      <c r="B119" s="30" t="s">
        <v>221</v>
      </c>
      <c r="C119" s="26">
        <f>+'[1]8 Pto.-Gastos-1(Gest. Adm.y F.)'!AC90</f>
        <v>300000</v>
      </c>
      <c r="D119" s="26"/>
      <c r="E119" s="26">
        <f t="shared" si="14"/>
        <v>0</v>
      </c>
      <c r="F119" s="26">
        <f t="shared" si="15"/>
        <v>0</v>
      </c>
      <c r="G119" s="26"/>
      <c r="H119" s="46"/>
      <c r="I119" s="47"/>
      <c r="J119" s="50"/>
      <c r="K119" s="30"/>
      <c r="L119" s="30"/>
      <c r="M119" s="30"/>
      <c r="N119" s="30"/>
      <c r="O119" s="30"/>
      <c r="P119" s="27"/>
      <c r="Q119" s="26"/>
      <c r="R119" s="31">
        <f t="shared" si="17"/>
        <v>0</v>
      </c>
      <c r="S119" s="28">
        <f t="shared" si="13"/>
        <v>0</v>
      </c>
    </row>
    <row r="120" spans="1:19" s="23" customFormat="1" ht="33" customHeight="1" x14ac:dyDescent="0.2">
      <c r="A120" s="29" t="s">
        <v>222</v>
      </c>
      <c r="B120" s="30" t="s">
        <v>223</v>
      </c>
      <c r="C120" s="26">
        <f>+'[1]8 Pto.-Gastos-1(Gest. Adm.y F.)'!AC91</f>
        <v>300000</v>
      </c>
      <c r="D120" s="26">
        <f t="shared" si="18"/>
        <v>300000</v>
      </c>
      <c r="E120" s="26">
        <f t="shared" si="14"/>
        <v>249000</v>
      </c>
      <c r="F120" s="26">
        <f t="shared" si="15"/>
        <v>-51000</v>
      </c>
      <c r="G120" s="26"/>
      <c r="H120" s="26"/>
      <c r="I120" s="30"/>
      <c r="J120" s="30"/>
      <c r="K120" s="30"/>
      <c r="L120" s="30"/>
      <c r="M120" s="30"/>
      <c r="N120" s="30"/>
      <c r="O120" s="30"/>
      <c r="P120" s="27"/>
      <c r="Q120" s="26">
        <v>251000</v>
      </c>
      <c r="R120" s="31">
        <f t="shared" si="17"/>
        <v>500000</v>
      </c>
      <c r="S120" s="28">
        <f t="shared" si="13"/>
        <v>500000</v>
      </c>
    </row>
    <row r="121" spans="1:19" s="23" customFormat="1" ht="33" customHeight="1" x14ac:dyDescent="0.2">
      <c r="A121" s="24" t="s">
        <v>224</v>
      </c>
      <c r="B121" s="25" t="s">
        <v>225</v>
      </c>
      <c r="C121" s="26"/>
      <c r="D121" s="26">
        <f t="shared" si="18"/>
        <v>0</v>
      </c>
      <c r="E121" s="26">
        <f t="shared" si="14"/>
        <v>0</v>
      </c>
      <c r="F121" s="26">
        <f t="shared" si="15"/>
        <v>0</v>
      </c>
      <c r="G121" s="26"/>
      <c r="H121" s="26"/>
      <c r="I121" s="30"/>
      <c r="J121" s="30"/>
      <c r="K121" s="30"/>
      <c r="L121" s="30"/>
      <c r="M121" s="30"/>
      <c r="N121" s="30"/>
      <c r="O121" s="30"/>
      <c r="P121" s="27"/>
      <c r="Q121" s="26"/>
      <c r="R121" s="31">
        <f t="shared" si="17"/>
        <v>0</v>
      </c>
      <c r="S121" s="28">
        <f t="shared" si="13"/>
        <v>0</v>
      </c>
    </row>
    <row r="122" spans="1:19" s="23" customFormat="1" ht="33" customHeight="1" x14ac:dyDescent="0.2">
      <c r="A122" s="29" t="s">
        <v>226</v>
      </c>
      <c r="B122" s="30" t="s">
        <v>227</v>
      </c>
      <c r="C122" s="26">
        <f>+'[1]8 Pto.-Gastos-1(Gest. Adm.y F.)'!AC92+'[1]8 Pto.-Gastos-1 (Gest P.D.Ins.)'!AC93</f>
        <v>523101</v>
      </c>
      <c r="D122" s="26">
        <v>50000</v>
      </c>
      <c r="E122" s="26">
        <f t="shared" si="14"/>
        <v>41500</v>
      </c>
      <c r="F122" s="26">
        <f t="shared" si="15"/>
        <v>-8500</v>
      </c>
      <c r="G122" s="26"/>
      <c r="H122" s="26"/>
      <c r="I122" s="30"/>
      <c r="J122" s="30"/>
      <c r="K122" s="30"/>
      <c r="L122" s="30"/>
      <c r="M122" s="30"/>
      <c r="N122" s="30"/>
      <c r="O122" s="30"/>
      <c r="P122" s="27"/>
      <c r="Q122" s="26"/>
      <c r="R122" s="31">
        <f t="shared" si="17"/>
        <v>41500</v>
      </c>
      <c r="S122" s="28">
        <f t="shared" si="13"/>
        <v>41500</v>
      </c>
    </row>
    <row r="123" spans="1:19" s="23" customFormat="1" ht="33" customHeight="1" x14ac:dyDescent="0.2">
      <c r="A123" s="29"/>
      <c r="B123" s="30"/>
      <c r="C123" s="26"/>
      <c r="D123" s="26"/>
      <c r="E123" s="26"/>
      <c r="F123" s="26"/>
      <c r="G123" s="26"/>
      <c r="H123" s="26"/>
      <c r="I123" s="30"/>
      <c r="J123" s="30"/>
      <c r="K123" s="30"/>
      <c r="L123" s="30"/>
      <c r="M123" s="30"/>
      <c r="N123" s="30"/>
      <c r="O123" s="30"/>
      <c r="P123" s="27"/>
      <c r="Q123" s="26"/>
      <c r="R123" s="31">
        <f t="shared" si="17"/>
        <v>0</v>
      </c>
      <c r="S123" s="28">
        <f t="shared" si="13"/>
        <v>0</v>
      </c>
    </row>
    <row r="124" spans="1:19" s="23" customFormat="1" ht="33" customHeight="1" x14ac:dyDescent="0.2">
      <c r="A124" s="29" t="s">
        <v>228</v>
      </c>
      <c r="B124" s="48" t="s">
        <v>229</v>
      </c>
      <c r="C124" s="26">
        <f>+'[1]8 Pto.-Gastos-1(Gest. Adm.y F.)'!AC93</f>
        <v>300000</v>
      </c>
      <c r="D124" s="26">
        <v>150000</v>
      </c>
      <c r="E124" s="26">
        <f t="shared" si="14"/>
        <v>124500</v>
      </c>
      <c r="F124" s="26">
        <f t="shared" si="15"/>
        <v>-25500</v>
      </c>
      <c r="G124" s="26"/>
      <c r="H124" s="26"/>
      <c r="I124" s="30"/>
      <c r="J124" s="30"/>
      <c r="K124" s="30"/>
      <c r="L124" s="30"/>
      <c r="M124" s="30"/>
      <c r="N124" s="30"/>
      <c r="O124" s="30"/>
      <c r="P124" s="27"/>
      <c r="Q124" s="26"/>
      <c r="R124" s="31">
        <f t="shared" si="17"/>
        <v>124500</v>
      </c>
      <c r="S124" s="28">
        <f t="shared" si="13"/>
        <v>124500</v>
      </c>
    </row>
    <row r="125" spans="1:19" s="23" customFormat="1" ht="33" customHeight="1" x14ac:dyDescent="0.2">
      <c r="A125" s="24" t="s">
        <v>230</v>
      </c>
      <c r="B125" s="25" t="s">
        <v>231</v>
      </c>
      <c r="C125" s="26"/>
      <c r="D125" s="26">
        <f t="shared" si="18"/>
        <v>0</v>
      </c>
      <c r="E125" s="26">
        <f t="shared" si="14"/>
        <v>0</v>
      </c>
      <c r="F125" s="26">
        <f t="shared" si="15"/>
        <v>0</v>
      </c>
      <c r="G125" s="26"/>
      <c r="H125" s="26"/>
      <c r="I125" s="30"/>
      <c r="J125" s="30"/>
      <c r="K125" s="30"/>
      <c r="L125" s="30"/>
      <c r="M125" s="30"/>
      <c r="N125" s="30"/>
      <c r="O125" s="30"/>
      <c r="P125" s="27"/>
      <c r="Q125" s="26"/>
      <c r="R125" s="31">
        <f t="shared" si="17"/>
        <v>0</v>
      </c>
      <c r="S125" s="28">
        <f>+R125+P125</f>
        <v>0</v>
      </c>
    </row>
    <row r="126" spans="1:19" s="23" customFormat="1" ht="33" customHeight="1" x14ac:dyDescent="0.2">
      <c r="A126" s="29" t="s">
        <v>232</v>
      </c>
      <c r="B126" s="30" t="s">
        <v>233</v>
      </c>
      <c r="C126" s="26">
        <f>+'[1]8 Pto.-Gastos-1(Direc. y Coord.'!AC92+'[1]8 Pto.-Gastos-1(Gest. Adm.y F.)'!AC94+'[1]8 Pto.-Gastos-1 (Gest P.D.Ins.)'!AC94+'[1]8 Pto.-Gastos-1(Prom. est.Ser.)'!AC88+'[1]8 Pto.-Gastos-1(Asist Soc. T)'!AC88+'[1]8 Pto.-Gastos-1(Acc. Form.N.Gob'!AC88</f>
        <v>1000000</v>
      </c>
      <c r="D126" s="26">
        <v>800000</v>
      </c>
      <c r="E126" s="26">
        <f t="shared" si="14"/>
        <v>664000</v>
      </c>
      <c r="F126" s="26">
        <f t="shared" si="15"/>
        <v>-136000</v>
      </c>
      <c r="G126" s="26"/>
      <c r="H126" s="26"/>
      <c r="I126" s="30"/>
      <c r="J126" s="30"/>
      <c r="K126" s="30"/>
      <c r="L126" s="30"/>
      <c r="M126" s="30"/>
      <c r="N126" s="30"/>
      <c r="O126" s="30"/>
      <c r="P126" s="27"/>
      <c r="Q126" s="26"/>
      <c r="R126" s="31">
        <f t="shared" si="17"/>
        <v>664000</v>
      </c>
      <c r="S126" s="28">
        <f t="shared" si="13"/>
        <v>664000</v>
      </c>
    </row>
    <row r="127" spans="1:19" s="23" customFormat="1" ht="33" customHeight="1" x14ac:dyDescent="0.2">
      <c r="A127" s="29" t="s">
        <v>234</v>
      </c>
      <c r="B127" s="30" t="s">
        <v>235</v>
      </c>
      <c r="C127" s="26">
        <v>1500000</v>
      </c>
      <c r="D127" s="26">
        <f t="shared" si="18"/>
        <v>1500000</v>
      </c>
      <c r="E127" s="26">
        <f t="shared" si="14"/>
        <v>1245000</v>
      </c>
      <c r="F127" s="26">
        <f t="shared" si="15"/>
        <v>-255000</v>
      </c>
      <c r="G127" s="26"/>
      <c r="H127" s="26"/>
      <c r="I127" s="30"/>
      <c r="J127" s="30"/>
      <c r="K127" s="30"/>
      <c r="L127" s="30"/>
      <c r="M127" s="30"/>
      <c r="N127" s="30"/>
      <c r="O127" s="30"/>
      <c r="P127" s="27"/>
      <c r="Q127" s="26">
        <v>-500000</v>
      </c>
      <c r="R127" s="31">
        <f t="shared" si="17"/>
        <v>745000</v>
      </c>
      <c r="S127" s="28">
        <f t="shared" si="13"/>
        <v>745000</v>
      </c>
    </row>
    <row r="128" spans="1:19" s="23" customFormat="1" ht="33" customHeight="1" x14ac:dyDescent="0.2">
      <c r="A128" s="29" t="s">
        <v>236</v>
      </c>
      <c r="B128" s="30" t="s">
        <v>237</v>
      </c>
      <c r="C128" s="26">
        <f>+'[1]8 Pto.-Gastos-1(Direc. y Coord.'!AC94+'[1]8 Pto.-Gastos-1(Prom. est.Ser.)'!AC90+'[1]8 Pto.-Gastos-1(Asist Soc. T)'!AC90+'[1]8 Pto.-Gastos-1(Acc. Form.N.Gob'!AC90</f>
        <v>500000</v>
      </c>
      <c r="D128" s="26">
        <f t="shared" si="18"/>
        <v>500000</v>
      </c>
      <c r="E128" s="26">
        <f t="shared" si="14"/>
        <v>415000</v>
      </c>
      <c r="F128" s="26">
        <f t="shared" si="15"/>
        <v>-85000</v>
      </c>
      <c r="G128" s="26"/>
      <c r="H128" s="26"/>
      <c r="I128" s="30"/>
      <c r="J128" s="30"/>
      <c r="K128" s="30"/>
      <c r="L128" s="30"/>
      <c r="M128" s="30"/>
      <c r="N128" s="30"/>
      <c r="O128" s="30"/>
      <c r="P128" s="27"/>
      <c r="Q128" s="26"/>
      <c r="R128" s="31">
        <f t="shared" si="17"/>
        <v>415000</v>
      </c>
      <c r="S128" s="28">
        <f t="shared" si="13"/>
        <v>415000</v>
      </c>
    </row>
    <row r="129" spans="1:19" s="23" customFormat="1" ht="33" customHeight="1" x14ac:dyDescent="0.2">
      <c r="A129" s="29" t="s">
        <v>238</v>
      </c>
      <c r="B129" s="30" t="s">
        <v>239</v>
      </c>
      <c r="C129" s="26">
        <f>+'[1]8 Pto.-Gastos-1(Direc. y Coord.'!AC95+'[1]8 Pto.-Gastos-1(Gest. Adm.y F.)'!AC96</f>
        <v>1000000</v>
      </c>
      <c r="D129" s="26">
        <v>500000</v>
      </c>
      <c r="E129" s="26">
        <f t="shared" si="14"/>
        <v>415000</v>
      </c>
      <c r="F129" s="26">
        <f t="shared" si="15"/>
        <v>-85000</v>
      </c>
      <c r="G129" s="26"/>
      <c r="H129" s="26"/>
      <c r="I129" s="30"/>
      <c r="J129" s="30"/>
      <c r="K129" s="30"/>
      <c r="L129" s="30"/>
      <c r="M129" s="30"/>
      <c r="N129" s="30"/>
      <c r="O129" s="30"/>
      <c r="P129" s="27"/>
      <c r="Q129" s="26"/>
      <c r="R129" s="31">
        <f t="shared" si="17"/>
        <v>415000</v>
      </c>
      <c r="S129" s="28">
        <f t="shared" si="13"/>
        <v>415000</v>
      </c>
    </row>
    <row r="130" spans="1:19" s="23" customFormat="1" ht="33" customHeight="1" x14ac:dyDescent="0.2">
      <c r="A130" s="19">
        <v>2.4</v>
      </c>
      <c r="B130" s="20" t="s">
        <v>240</v>
      </c>
      <c r="C130" s="43">
        <f>SUM(C132:C147)</f>
        <v>416700000</v>
      </c>
      <c r="D130" s="43">
        <f>SUM(D132:D147)</f>
        <v>427700000</v>
      </c>
      <c r="E130" s="43">
        <f>SUM(E132:E147)</f>
        <v>397061000</v>
      </c>
      <c r="F130" s="43">
        <f t="shared" ref="F130:O130" si="19">SUM(F132:F147)</f>
        <v>-30639000</v>
      </c>
      <c r="G130" s="43">
        <f t="shared" si="19"/>
        <v>0</v>
      </c>
      <c r="H130" s="43">
        <f t="shared" si="19"/>
        <v>0</v>
      </c>
      <c r="I130" s="43">
        <f t="shared" si="19"/>
        <v>0</v>
      </c>
      <c r="J130" s="43">
        <f t="shared" si="19"/>
        <v>0</v>
      </c>
      <c r="K130" s="43">
        <f t="shared" si="19"/>
        <v>0</v>
      </c>
      <c r="L130" s="43">
        <f t="shared" si="19"/>
        <v>0</v>
      </c>
      <c r="M130" s="43">
        <f t="shared" si="19"/>
        <v>0</v>
      </c>
      <c r="N130" s="43">
        <f t="shared" si="19"/>
        <v>0</v>
      </c>
      <c r="O130" s="43">
        <f t="shared" si="19"/>
        <v>0</v>
      </c>
      <c r="P130" s="43">
        <f>SUM(P132:P147)</f>
        <v>2036590000</v>
      </c>
      <c r="Q130" s="43">
        <f>SUM(Q132:Q147)</f>
        <v>55813000</v>
      </c>
      <c r="R130" s="43">
        <f>SUM(R132:R147)</f>
        <v>452874000</v>
      </c>
      <c r="S130" s="44">
        <f>SUM(S132:S147)</f>
        <v>2489464000</v>
      </c>
    </row>
    <row r="131" spans="1:19" s="23" customFormat="1" ht="33" hidden="1" customHeight="1" x14ac:dyDescent="0.2">
      <c r="A131" s="24" t="s">
        <v>241</v>
      </c>
      <c r="B131" s="25" t="s">
        <v>242</v>
      </c>
      <c r="C131" s="26"/>
      <c r="D131" s="26"/>
      <c r="E131" s="26">
        <f t="shared" si="14"/>
        <v>0</v>
      </c>
      <c r="F131" s="26">
        <f t="shared" si="15"/>
        <v>0</v>
      </c>
      <c r="G131" s="26"/>
      <c r="H131" s="26"/>
      <c r="I131" s="30"/>
      <c r="J131" s="30"/>
      <c r="K131" s="30"/>
      <c r="L131" s="30"/>
      <c r="M131" s="30"/>
      <c r="N131" s="30"/>
      <c r="O131" s="30"/>
      <c r="P131" s="27"/>
      <c r="Q131" s="26"/>
      <c r="R131" s="30"/>
      <c r="S131" s="51"/>
    </row>
    <row r="132" spans="1:19" s="23" customFormat="1" ht="33" hidden="1" customHeight="1" x14ac:dyDescent="0.2">
      <c r="A132" s="29" t="s">
        <v>243</v>
      </c>
      <c r="B132" s="30" t="s">
        <v>244</v>
      </c>
      <c r="C132" s="26">
        <v>0</v>
      </c>
      <c r="D132" s="26"/>
      <c r="E132" s="26">
        <f t="shared" si="14"/>
        <v>0</v>
      </c>
      <c r="F132" s="26">
        <f t="shared" si="15"/>
        <v>0</v>
      </c>
      <c r="G132" s="26"/>
      <c r="H132" s="26"/>
      <c r="I132" s="30"/>
      <c r="J132" s="30"/>
      <c r="K132" s="30"/>
      <c r="L132" s="30"/>
      <c r="M132" s="30"/>
      <c r="N132" s="30"/>
      <c r="O132" s="30"/>
      <c r="P132" s="27"/>
      <c r="Q132" s="26"/>
      <c r="R132" s="30"/>
      <c r="S132" s="51"/>
    </row>
    <row r="133" spans="1:19" s="23" customFormat="1" ht="33" hidden="1" customHeight="1" x14ac:dyDescent="0.2">
      <c r="A133" s="29" t="s">
        <v>245</v>
      </c>
      <c r="B133" s="30" t="s">
        <v>246</v>
      </c>
      <c r="C133" s="26"/>
      <c r="D133" s="26"/>
      <c r="E133" s="26">
        <f t="shared" si="14"/>
        <v>0</v>
      </c>
      <c r="F133" s="26">
        <f t="shared" si="15"/>
        <v>0</v>
      </c>
      <c r="G133" s="26"/>
      <c r="H133" s="26"/>
      <c r="I133" s="30"/>
      <c r="J133" s="30"/>
      <c r="K133" s="30"/>
      <c r="L133" s="30"/>
      <c r="M133" s="30"/>
      <c r="N133" s="30"/>
      <c r="O133" s="30"/>
      <c r="P133" s="27"/>
      <c r="Q133" s="26"/>
      <c r="R133" s="30"/>
      <c r="S133" s="51"/>
    </row>
    <row r="134" spans="1:19" s="23" customFormat="1" ht="33" hidden="1" customHeight="1" x14ac:dyDescent="0.2">
      <c r="A134" s="29" t="s">
        <v>247</v>
      </c>
      <c r="B134" s="30" t="s">
        <v>248</v>
      </c>
      <c r="C134" s="26">
        <f>+'[1]8 Pto.-Gastos-1(Transf. Act. F)'!AI21</f>
        <v>0</v>
      </c>
      <c r="D134" s="26"/>
      <c r="E134" s="26">
        <f t="shared" si="14"/>
        <v>0</v>
      </c>
      <c r="F134" s="26">
        <f t="shared" si="15"/>
        <v>0</v>
      </c>
      <c r="G134" s="26"/>
      <c r="H134" s="26"/>
      <c r="I134" s="30"/>
      <c r="J134" s="30"/>
      <c r="K134" s="30"/>
      <c r="L134" s="30"/>
      <c r="M134" s="30"/>
      <c r="N134" s="30"/>
      <c r="O134" s="30"/>
      <c r="P134" s="27"/>
      <c r="Q134" s="26"/>
      <c r="R134" s="30"/>
      <c r="S134" s="51"/>
    </row>
    <row r="135" spans="1:19" s="23" customFormat="1" ht="33" customHeight="1" x14ac:dyDescent="0.2">
      <c r="A135" s="24" t="s">
        <v>249</v>
      </c>
      <c r="B135" s="25" t="s">
        <v>250</v>
      </c>
      <c r="C135" s="26"/>
      <c r="D135" s="26"/>
      <c r="E135" s="26">
        <f t="shared" si="14"/>
        <v>0</v>
      </c>
      <c r="F135" s="26">
        <f t="shared" si="15"/>
        <v>0</v>
      </c>
      <c r="G135" s="26"/>
      <c r="H135" s="26"/>
      <c r="I135" s="30"/>
      <c r="J135" s="30"/>
      <c r="K135" s="30"/>
      <c r="L135" s="30"/>
      <c r="M135" s="30"/>
      <c r="N135" s="30"/>
      <c r="O135" s="30"/>
      <c r="P135" s="27"/>
      <c r="Q135" s="26"/>
      <c r="R135" s="31">
        <f t="shared" ref="R135:R179" si="20">+Q135+E135</f>
        <v>0</v>
      </c>
      <c r="S135" s="28">
        <f t="shared" ref="S135:S147" si="21">+R135+P135</f>
        <v>0</v>
      </c>
    </row>
    <row r="136" spans="1:19" s="23" customFormat="1" ht="33" customHeight="1" x14ac:dyDescent="0.2">
      <c r="A136" s="29" t="s">
        <v>251</v>
      </c>
      <c r="B136" s="30" t="s">
        <v>252</v>
      </c>
      <c r="C136" s="26">
        <f>+'[1]8 Pto.-Gastos-1(Transf. Act. F)'!AI22</f>
        <v>500000</v>
      </c>
      <c r="D136" s="26">
        <f>+C136</f>
        <v>500000</v>
      </c>
      <c r="E136" s="26">
        <f t="shared" si="14"/>
        <v>415000</v>
      </c>
      <c r="F136" s="26">
        <f t="shared" si="15"/>
        <v>-85000</v>
      </c>
      <c r="G136" s="26"/>
      <c r="H136" s="26"/>
      <c r="I136" s="30"/>
      <c r="J136" s="30"/>
      <c r="K136" s="30"/>
      <c r="L136" s="30"/>
      <c r="M136" s="30"/>
      <c r="N136" s="30"/>
      <c r="O136" s="30"/>
      <c r="P136" s="27"/>
      <c r="Q136" s="26"/>
      <c r="R136" s="31">
        <f t="shared" si="20"/>
        <v>415000</v>
      </c>
      <c r="S136" s="28">
        <f t="shared" si="21"/>
        <v>415000</v>
      </c>
    </row>
    <row r="137" spans="1:19" s="23" customFormat="1" ht="33" customHeight="1" x14ac:dyDescent="0.2">
      <c r="A137" s="29" t="s">
        <v>253</v>
      </c>
      <c r="B137" s="30" t="s">
        <v>254</v>
      </c>
      <c r="C137" s="26">
        <f>+'[1]8 Pto.-Gastos-1(Transf. Act. F)'!AI23</f>
        <v>6000000</v>
      </c>
      <c r="D137" s="26">
        <v>7000000</v>
      </c>
      <c r="E137" s="26">
        <v>4000000</v>
      </c>
      <c r="F137" s="26">
        <f t="shared" si="15"/>
        <v>-3000000</v>
      </c>
      <c r="G137" s="26"/>
      <c r="H137" s="26"/>
      <c r="I137" s="30"/>
      <c r="J137" s="30"/>
      <c r="K137" s="30"/>
      <c r="L137" s="30"/>
      <c r="M137" s="30"/>
      <c r="N137" s="30"/>
      <c r="O137" s="30"/>
      <c r="P137" s="27"/>
      <c r="Q137" s="26"/>
      <c r="R137" s="31">
        <f t="shared" si="20"/>
        <v>4000000</v>
      </c>
      <c r="S137" s="28">
        <f t="shared" si="21"/>
        <v>4000000</v>
      </c>
    </row>
    <row r="138" spans="1:19" s="23" customFormat="1" ht="33" customHeight="1" x14ac:dyDescent="0.2">
      <c r="A138" s="29" t="s">
        <v>255</v>
      </c>
      <c r="B138" s="30" t="s">
        <v>256</v>
      </c>
      <c r="C138" s="26">
        <f>+'[1]8 Pto.-Gastos-1(Transf. Act. F)'!AI24</f>
        <v>200000</v>
      </c>
      <c r="D138" s="26">
        <f t="shared" ref="D138:D147" si="22">+C138</f>
        <v>200000</v>
      </c>
      <c r="E138" s="26">
        <f t="shared" si="14"/>
        <v>166000</v>
      </c>
      <c r="F138" s="26">
        <f t="shared" si="15"/>
        <v>-34000</v>
      </c>
      <c r="G138" s="26"/>
      <c r="H138" s="26"/>
      <c r="I138" s="30"/>
      <c r="J138" s="30"/>
      <c r="K138" s="30"/>
      <c r="L138" s="30"/>
      <c r="M138" s="30"/>
      <c r="N138" s="30"/>
      <c r="O138" s="30"/>
      <c r="P138" s="27"/>
      <c r="Q138" s="26"/>
      <c r="R138" s="31">
        <f t="shared" si="20"/>
        <v>166000</v>
      </c>
      <c r="S138" s="28">
        <f t="shared" si="21"/>
        <v>166000</v>
      </c>
    </row>
    <row r="139" spans="1:19" s="23" customFormat="1" ht="33" customHeight="1" x14ac:dyDescent="0.2">
      <c r="A139" s="24" t="s">
        <v>257</v>
      </c>
      <c r="B139" s="25" t="s">
        <v>258</v>
      </c>
      <c r="C139" s="26"/>
      <c r="D139" s="26">
        <f t="shared" si="22"/>
        <v>0</v>
      </c>
      <c r="E139" s="26">
        <f t="shared" si="14"/>
        <v>0</v>
      </c>
      <c r="F139" s="26">
        <f t="shared" si="15"/>
        <v>0</v>
      </c>
      <c r="G139" s="26"/>
      <c r="H139" s="26"/>
      <c r="I139" s="30"/>
      <c r="J139" s="30"/>
      <c r="K139" s="30"/>
      <c r="L139" s="30"/>
      <c r="M139" s="30"/>
      <c r="N139" s="30"/>
      <c r="O139" s="30"/>
      <c r="P139" s="27"/>
      <c r="Q139" s="26"/>
      <c r="R139" s="31">
        <f t="shared" si="20"/>
        <v>0</v>
      </c>
      <c r="S139" s="28">
        <f t="shared" si="21"/>
        <v>0</v>
      </c>
    </row>
    <row r="140" spans="1:19" s="23" customFormat="1" ht="33" customHeight="1" x14ac:dyDescent="0.2">
      <c r="A140" s="29" t="s">
        <v>259</v>
      </c>
      <c r="B140" s="30" t="s">
        <v>260</v>
      </c>
      <c r="C140" s="26">
        <f>+'[1]8 Pto.-Gastos-1(Const. Esp.)'!AC20</f>
        <v>2000000</v>
      </c>
      <c r="D140" s="26">
        <f t="shared" si="22"/>
        <v>2000000</v>
      </c>
      <c r="E140" s="26">
        <f t="shared" ref="E140:R177" si="23">+D140*83%</f>
        <v>1660000</v>
      </c>
      <c r="F140" s="26">
        <f t="shared" ref="F140:F180" si="24">+E140-D140</f>
        <v>-340000</v>
      </c>
      <c r="G140" s="26"/>
      <c r="H140" s="26"/>
      <c r="I140" s="30"/>
      <c r="J140" s="30"/>
      <c r="K140" s="30"/>
      <c r="L140" s="30"/>
      <c r="M140" s="30"/>
      <c r="N140" s="30"/>
      <c r="O140" s="30"/>
      <c r="P140" s="27"/>
      <c r="Q140" s="26"/>
      <c r="R140" s="31">
        <f t="shared" si="20"/>
        <v>1660000</v>
      </c>
      <c r="S140" s="28">
        <f t="shared" si="21"/>
        <v>1660000</v>
      </c>
    </row>
    <row r="141" spans="1:19" s="23" customFormat="1" ht="33" customHeight="1" x14ac:dyDescent="0.2">
      <c r="A141" s="29" t="s">
        <v>261</v>
      </c>
      <c r="B141" s="30" t="s">
        <v>262</v>
      </c>
      <c r="C141" s="26">
        <f>+'[1]8 Pto.-Gastos-1(Const. Esp.)'!AC21</f>
        <v>4000000</v>
      </c>
      <c r="D141" s="26">
        <f t="shared" si="22"/>
        <v>4000000</v>
      </c>
      <c r="E141" s="26">
        <f t="shared" si="23"/>
        <v>3320000</v>
      </c>
      <c r="F141" s="26">
        <f t="shared" si="24"/>
        <v>-680000</v>
      </c>
      <c r="G141" s="26"/>
      <c r="H141" s="26"/>
      <c r="I141" s="30"/>
      <c r="J141" s="30"/>
      <c r="K141" s="30"/>
      <c r="L141" s="30"/>
      <c r="M141" s="30"/>
      <c r="N141" s="30"/>
      <c r="O141" s="30"/>
      <c r="P141" s="27"/>
      <c r="Q141" s="26"/>
      <c r="R141" s="31">
        <f t="shared" si="20"/>
        <v>3320000</v>
      </c>
      <c r="S141" s="28">
        <f t="shared" si="21"/>
        <v>3320000</v>
      </c>
    </row>
    <row r="142" spans="1:19" s="23" customFormat="1" ht="33" customHeight="1" x14ac:dyDescent="0.2">
      <c r="A142" s="24" t="s">
        <v>263</v>
      </c>
      <c r="B142" s="25" t="s">
        <v>264</v>
      </c>
      <c r="C142" s="26"/>
      <c r="D142" s="26">
        <f t="shared" si="22"/>
        <v>0</v>
      </c>
      <c r="E142" s="26">
        <f t="shared" si="23"/>
        <v>0</v>
      </c>
      <c r="F142" s="26">
        <f t="shared" si="24"/>
        <v>0</v>
      </c>
      <c r="G142" s="26"/>
      <c r="H142" s="26"/>
      <c r="I142" s="30"/>
      <c r="J142" s="30"/>
      <c r="K142" s="30"/>
      <c r="L142" s="30"/>
      <c r="M142" s="30"/>
      <c r="N142" s="30"/>
      <c r="O142" s="30"/>
      <c r="P142" s="27"/>
      <c r="Q142" s="26"/>
      <c r="R142" s="31">
        <f t="shared" si="20"/>
        <v>0</v>
      </c>
      <c r="S142" s="28">
        <f t="shared" si="21"/>
        <v>0</v>
      </c>
    </row>
    <row r="143" spans="1:19" s="23" customFormat="1" ht="33" customHeight="1" x14ac:dyDescent="0.2">
      <c r="A143" s="29" t="s">
        <v>265</v>
      </c>
      <c r="B143" s="30" t="s">
        <v>266</v>
      </c>
      <c r="C143" s="26">
        <v>280000000</v>
      </c>
      <c r="D143" s="26">
        <v>300000000</v>
      </c>
      <c r="E143" s="26">
        <v>300000000</v>
      </c>
      <c r="F143" s="26">
        <f t="shared" si="24"/>
        <v>0</v>
      </c>
      <c r="G143" s="26"/>
      <c r="H143" s="26"/>
      <c r="I143" s="30"/>
      <c r="J143" s="30"/>
      <c r="K143" s="30"/>
      <c r="L143" s="30"/>
      <c r="M143" s="30"/>
      <c r="N143" s="30"/>
      <c r="O143" s="30"/>
      <c r="P143" s="27">
        <v>270590000</v>
      </c>
      <c r="Q143" s="26">
        <f>52500000-10687000</f>
        <v>41813000</v>
      </c>
      <c r="R143" s="31">
        <f t="shared" si="20"/>
        <v>341813000</v>
      </c>
      <c r="S143" s="28">
        <f t="shared" si="21"/>
        <v>612403000</v>
      </c>
    </row>
    <row r="144" spans="1:19" s="23" customFormat="1" ht="33" customHeight="1" x14ac:dyDescent="0.2">
      <c r="A144" s="29" t="s">
        <v>267</v>
      </c>
      <c r="B144" s="30" t="s">
        <v>268</v>
      </c>
      <c r="C144" s="26">
        <f>+'[1]8 Pto.-Gastos-1(Transf. Act. F)'!AI26</f>
        <v>3000000</v>
      </c>
      <c r="D144" s="26">
        <f t="shared" si="22"/>
        <v>3000000</v>
      </c>
      <c r="E144" s="26">
        <v>2000000</v>
      </c>
      <c r="F144" s="26">
        <f t="shared" si="24"/>
        <v>-1000000</v>
      </c>
      <c r="G144" s="26"/>
      <c r="H144" s="26"/>
      <c r="I144" s="30"/>
      <c r="J144" s="30"/>
      <c r="K144" s="30"/>
      <c r="L144" s="30"/>
      <c r="M144" s="30"/>
      <c r="N144" s="30"/>
      <c r="O144" s="30"/>
      <c r="P144" s="27">
        <v>166000000</v>
      </c>
      <c r="Q144" s="26">
        <v>14000000</v>
      </c>
      <c r="R144" s="31">
        <f t="shared" si="20"/>
        <v>16000000</v>
      </c>
      <c r="S144" s="28">
        <f t="shared" si="21"/>
        <v>182000000</v>
      </c>
    </row>
    <row r="145" spans="1:20" s="23" customFormat="1" ht="33" customHeight="1" x14ac:dyDescent="0.2">
      <c r="A145" s="29" t="s">
        <v>269</v>
      </c>
      <c r="B145" s="52" t="s">
        <v>270</v>
      </c>
      <c r="C145" s="26">
        <f>+'[1]8 Pto.-Gastos-1(Transf. Act. F)'!AI27</f>
        <v>12000000</v>
      </c>
      <c r="D145" s="26">
        <f t="shared" si="22"/>
        <v>12000000</v>
      </c>
      <c r="E145" s="26">
        <v>8000000</v>
      </c>
      <c r="F145" s="26">
        <f t="shared" si="24"/>
        <v>-4000000</v>
      </c>
      <c r="G145" s="26"/>
      <c r="H145" s="26"/>
      <c r="I145" s="30"/>
      <c r="J145" s="30"/>
      <c r="K145" s="30"/>
      <c r="L145" s="30"/>
      <c r="M145" s="30"/>
      <c r="N145" s="30"/>
      <c r="O145" s="30"/>
      <c r="P145" s="27">
        <v>1600000000</v>
      </c>
      <c r="Q145" s="26"/>
      <c r="R145" s="31">
        <f t="shared" si="20"/>
        <v>8000000</v>
      </c>
      <c r="S145" s="28">
        <f t="shared" si="21"/>
        <v>1608000000</v>
      </c>
    </row>
    <row r="146" spans="1:20" s="23" customFormat="1" ht="33" customHeight="1" x14ac:dyDescent="0.2">
      <c r="A146" s="29" t="s">
        <v>271</v>
      </c>
      <c r="B146" s="30" t="s">
        <v>272</v>
      </c>
      <c r="C146" s="26">
        <v>100000000</v>
      </c>
      <c r="D146" s="26">
        <v>90000000</v>
      </c>
      <c r="E146" s="26">
        <v>70000000</v>
      </c>
      <c r="F146" s="26">
        <f t="shared" si="24"/>
        <v>-20000000</v>
      </c>
      <c r="G146" s="26"/>
      <c r="H146" s="26"/>
      <c r="I146" s="30"/>
      <c r="J146" s="30"/>
      <c r="K146" s="30"/>
      <c r="L146" s="30"/>
      <c r="M146" s="30"/>
      <c r="N146" s="30"/>
      <c r="O146" s="30"/>
      <c r="P146" s="27"/>
      <c r="Q146" s="26"/>
      <c r="R146" s="31">
        <f>+Q146+E146</f>
        <v>70000000</v>
      </c>
      <c r="S146" s="28">
        <f t="shared" si="21"/>
        <v>70000000</v>
      </c>
    </row>
    <row r="147" spans="1:20" s="23" customFormat="1" ht="33" customHeight="1" x14ac:dyDescent="0.2">
      <c r="A147" s="29" t="s">
        <v>273</v>
      </c>
      <c r="B147" s="30" t="s">
        <v>274</v>
      </c>
      <c r="C147" s="26">
        <v>9000000</v>
      </c>
      <c r="D147" s="26">
        <f t="shared" si="22"/>
        <v>9000000</v>
      </c>
      <c r="E147" s="26">
        <v>7500000</v>
      </c>
      <c r="F147" s="26">
        <f t="shared" si="24"/>
        <v>-1500000</v>
      </c>
      <c r="G147" s="26"/>
      <c r="H147" s="26"/>
      <c r="I147" s="30"/>
      <c r="J147" s="30"/>
      <c r="K147" s="30"/>
      <c r="L147" s="30"/>
      <c r="M147" s="30"/>
      <c r="N147" s="30"/>
      <c r="O147" s="30"/>
      <c r="P147" s="27"/>
      <c r="Q147" s="26"/>
      <c r="R147" s="31">
        <f t="shared" si="20"/>
        <v>7500000</v>
      </c>
      <c r="S147" s="28">
        <f t="shared" si="21"/>
        <v>7500000</v>
      </c>
    </row>
    <row r="148" spans="1:20" s="23" customFormat="1" ht="33" customHeight="1" x14ac:dyDescent="0.2">
      <c r="A148" s="19">
        <v>26</v>
      </c>
      <c r="B148" s="20" t="s">
        <v>275</v>
      </c>
      <c r="C148" s="43">
        <f t="shared" ref="C148:O148" si="25">SUM(C150:C165)</f>
        <v>116000000</v>
      </c>
      <c r="D148" s="43">
        <f t="shared" si="25"/>
        <v>123000000</v>
      </c>
      <c r="E148" s="43">
        <f t="shared" si="25"/>
        <v>84752000</v>
      </c>
      <c r="F148" s="43">
        <f t="shared" si="25"/>
        <v>-36748000</v>
      </c>
      <c r="G148" s="43">
        <f t="shared" si="25"/>
        <v>0</v>
      </c>
      <c r="H148" s="43">
        <f t="shared" si="25"/>
        <v>0</v>
      </c>
      <c r="I148" s="43">
        <f t="shared" si="25"/>
        <v>0</v>
      </c>
      <c r="J148" s="43">
        <f t="shared" si="25"/>
        <v>0</v>
      </c>
      <c r="K148" s="43">
        <f t="shared" si="25"/>
        <v>0</v>
      </c>
      <c r="L148" s="43">
        <f t="shared" si="25"/>
        <v>0</v>
      </c>
      <c r="M148" s="43">
        <f t="shared" si="25"/>
        <v>0</v>
      </c>
      <c r="N148" s="43">
        <f t="shared" si="25"/>
        <v>0</v>
      </c>
      <c r="O148" s="43">
        <f t="shared" si="25"/>
        <v>0</v>
      </c>
      <c r="P148" s="43">
        <f>SUM(P150:P177)</f>
        <v>1630863383.21</v>
      </c>
      <c r="Q148" s="43">
        <f>SUM(Q150:Q165)</f>
        <v>-6440000</v>
      </c>
      <c r="R148" s="43">
        <f>SUM(R150:R165)</f>
        <v>78312000</v>
      </c>
      <c r="S148" s="44">
        <f>SUM(S150:S165)</f>
        <v>1608175383.21</v>
      </c>
    </row>
    <row r="149" spans="1:20" s="23" customFormat="1" ht="33" customHeight="1" x14ac:dyDescent="0.2">
      <c r="A149" s="24" t="s">
        <v>276</v>
      </c>
      <c r="B149" s="40" t="s">
        <v>277</v>
      </c>
      <c r="C149" s="53"/>
      <c r="D149" s="53"/>
      <c r="E149" s="53">
        <f t="shared" si="23"/>
        <v>0</v>
      </c>
      <c r="F149" s="53">
        <f t="shared" si="24"/>
        <v>0</v>
      </c>
      <c r="G149" s="53"/>
      <c r="H149" s="26"/>
      <c r="I149" s="30"/>
      <c r="J149" s="30"/>
      <c r="K149" s="30"/>
      <c r="L149" s="30"/>
      <c r="M149" s="30"/>
      <c r="N149" s="30"/>
      <c r="O149" s="30"/>
      <c r="P149" s="27"/>
      <c r="Q149" s="26"/>
      <c r="R149" s="31">
        <f t="shared" si="20"/>
        <v>0</v>
      </c>
      <c r="S149" s="28">
        <f t="shared" ref="S149:S179" si="26">+R149+P149</f>
        <v>0</v>
      </c>
    </row>
    <row r="150" spans="1:20" s="23" customFormat="1" ht="33" customHeight="1" x14ac:dyDescent="0.2">
      <c r="A150" s="29" t="s">
        <v>278</v>
      </c>
      <c r="B150" s="30" t="s">
        <v>279</v>
      </c>
      <c r="C150" s="26">
        <f>+'[1]8 Pto.-Gastos-1(Direc. y Coord.'!AC98</f>
        <v>3000000</v>
      </c>
      <c r="D150" s="26">
        <v>2000000</v>
      </c>
      <c r="E150" s="26">
        <f t="shared" si="23"/>
        <v>1660000</v>
      </c>
      <c r="F150" s="26">
        <f t="shared" si="24"/>
        <v>-340000</v>
      </c>
      <c r="G150" s="26"/>
      <c r="H150" s="26"/>
      <c r="I150" s="30"/>
      <c r="J150" s="30"/>
      <c r="K150" s="30"/>
      <c r="L150" s="30"/>
      <c r="M150" s="30"/>
      <c r="N150" s="30"/>
      <c r="O150" s="30"/>
      <c r="P150" s="27"/>
      <c r="Q150" s="26"/>
      <c r="R150" s="31">
        <f t="shared" si="20"/>
        <v>1660000</v>
      </c>
      <c r="S150" s="28">
        <f t="shared" si="26"/>
        <v>1660000</v>
      </c>
    </row>
    <row r="151" spans="1:20" s="23" customFormat="1" ht="33" customHeight="1" x14ac:dyDescent="0.2">
      <c r="A151" s="29" t="s">
        <v>280</v>
      </c>
      <c r="B151" s="30" t="s">
        <v>281</v>
      </c>
      <c r="C151" s="26">
        <f>+'[1]8 Pto.-Gastos-1(Direc. y Coord.'!AC99</f>
        <v>3000000</v>
      </c>
      <c r="D151" s="26">
        <v>11000000</v>
      </c>
      <c r="E151" s="26">
        <v>5000000</v>
      </c>
      <c r="F151" s="26">
        <f t="shared" si="24"/>
        <v>-6000000</v>
      </c>
      <c r="G151" s="26"/>
      <c r="H151" s="26"/>
      <c r="I151" s="30"/>
      <c r="J151" s="30"/>
      <c r="K151" s="30"/>
      <c r="L151" s="30"/>
      <c r="M151" s="30"/>
      <c r="N151" s="30"/>
      <c r="O151" s="30"/>
      <c r="P151" s="27"/>
      <c r="Q151" s="26"/>
      <c r="R151" s="31">
        <f t="shared" si="20"/>
        <v>5000000</v>
      </c>
      <c r="S151" s="28">
        <f t="shared" si="26"/>
        <v>5000000</v>
      </c>
    </row>
    <row r="152" spans="1:20" s="23" customFormat="1" ht="33" customHeight="1" x14ac:dyDescent="0.2">
      <c r="A152" s="29" t="s">
        <v>282</v>
      </c>
      <c r="B152" s="30" t="s">
        <v>283</v>
      </c>
      <c r="C152" s="26">
        <f>+'[1]8 Pto.-Gastos-1(Direc. y Coord.'!AC100</f>
        <v>100000</v>
      </c>
      <c r="D152" s="26">
        <f t="shared" ref="D152:D166" si="27">+C152</f>
        <v>100000</v>
      </c>
      <c r="E152" s="26">
        <f t="shared" si="23"/>
        <v>83000</v>
      </c>
      <c r="F152" s="26">
        <f t="shared" si="24"/>
        <v>-17000</v>
      </c>
      <c r="G152" s="26"/>
      <c r="H152" s="26"/>
      <c r="I152" s="30"/>
      <c r="J152" s="30"/>
      <c r="K152" s="30"/>
      <c r="L152" s="30"/>
      <c r="M152" s="30"/>
      <c r="N152" s="30"/>
      <c r="O152" s="30"/>
      <c r="P152" s="27"/>
      <c r="Q152" s="26"/>
      <c r="R152" s="31">
        <f t="shared" si="20"/>
        <v>83000</v>
      </c>
      <c r="S152" s="28">
        <f t="shared" si="26"/>
        <v>83000</v>
      </c>
    </row>
    <row r="153" spans="1:20" s="23" customFormat="1" ht="33" customHeight="1" x14ac:dyDescent="0.2">
      <c r="A153" s="24" t="s">
        <v>284</v>
      </c>
      <c r="B153" s="25" t="s">
        <v>285</v>
      </c>
      <c r="C153" s="26"/>
      <c r="D153" s="26">
        <f t="shared" si="27"/>
        <v>0</v>
      </c>
      <c r="E153" s="26">
        <f t="shared" si="23"/>
        <v>0</v>
      </c>
      <c r="F153" s="26">
        <f t="shared" si="24"/>
        <v>0</v>
      </c>
      <c r="G153" s="26"/>
      <c r="H153" s="26"/>
      <c r="I153" s="30"/>
      <c r="J153" s="30"/>
      <c r="K153" s="30"/>
      <c r="L153" s="30"/>
      <c r="M153" s="30"/>
      <c r="N153" s="30"/>
      <c r="O153" s="30"/>
      <c r="P153" s="27"/>
      <c r="Q153" s="26"/>
      <c r="R153" s="31">
        <f t="shared" si="20"/>
        <v>0</v>
      </c>
      <c r="S153" s="28">
        <f t="shared" si="26"/>
        <v>0</v>
      </c>
      <c r="T153" s="54">
        <f>+[1]Hoja1!F27</f>
        <v>1204517388</v>
      </c>
    </row>
    <row r="154" spans="1:20" s="23" customFormat="1" ht="33" customHeight="1" x14ac:dyDescent="0.2">
      <c r="A154" s="29" t="s">
        <v>286</v>
      </c>
      <c r="B154" s="30" t="s">
        <v>287</v>
      </c>
      <c r="C154" s="26">
        <v>30000000</v>
      </c>
      <c r="D154" s="26">
        <v>30000000</v>
      </c>
      <c r="E154" s="26">
        <v>8000000</v>
      </c>
      <c r="F154" s="26">
        <f t="shared" si="24"/>
        <v>-22000000</v>
      </c>
      <c r="G154" s="26"/>
      <c r="H154" s="26"/>
      <c r="I154" s="30"/>
      <c r="J154" s="30"/>
      <c r="K154" s="30"/>
      <c r="L154" s="30"/>
      <c r="M154" s="30"/>
      <c r="N154" s="30"/>
      <c r="O154" s="30"/>
      <c r="P154" s="33">
        <f>40000000-10136616.79</f>
        <v>29863383.210000001</v>
      </c>
      <c r="Q154" s="32"/>
      <c r="R154" s="31">
        <f t="shared" si="20"/>
        <v>8000000</v>
      </c>
      <c r="S154" s="28">
        <f t="shared" si="26"/>
        <v>37863383.210000001</v>
      </c>
      <c r="T154" s="55"/>
    </row>
    <row r="155" spans="1:20" s="23" customFormat="1" ht="33" customHeight="1" x14ac:dyDescent="0.2">
      <c r="A155" s="29" t="s">
        <v>288</v>
      </c>
      <c r="B155" s="30" t="s">
        <v>289</v>
      </c>
      <c r="C155" s="26">
        <v>0</v>
      </c>
      <c r="D155" s="26">
        <f t="shared" si="27"/>
        <v>0</v>
      </c>
      <c r="E155" s="26">
        <f t="shared" si="23"/>
        <v>0</v>
      </c>
      <c r="F155" s="26">
        <f t="shared" si="24"/>
        <v>0</v>
      </c>
      <c r="G155" s="26"/>
      <c r="H155" s="26"/>
      <c r="I155" s="30"/>
      <c r="J155" s="30"/>
      <c r="K155" s="30"/>
      <c r="L155" s="30"/>
      <c r="M155" s="30"/>
      <c r="N155" s="30"/>
      <c r="O155" s="30"/>
      <c r="P155" s="27"/>
      <c r="Q155" s="26">
        <v>660000</v>
      </c>
      <c r="R155" s="31">
        <f t="shared" si="20"/>
        <v>660000</v>
      </c>
      <c r="S155" s="28">
        <f t="shared" si="26"/>
        <v>660000</v>
      </c>
    </row>
    <row r="156" spans="1:20" s="23" customFormat="1" ht="33" customHeight="1" x14ac:dyDescent="0.2">
      <c r="A156" s="29" t="s">
        <v>290</v>
      </c>
      <c r="B156" s="30" t="s">
        <v>291</v>
      </c>
      <c r="C156" s="26">
        <f>+'[1]8 Pto.-Gastos-1(Direc. y Coord.'!AC103</f>
        <v>200000</v>
      </c>
      <c r="D156" s="26">
        <f t="shared" si="27"/>
        <v>200000</v>
      </c>
      <c r="E156" s="26">
        <f t="shared" si="23"/>
        <v>166000</v>
      </c>
      <c r="F156" s="26">
        <f t="shared" si="24"/>
        <v>-34000</v>
      </c>
      <c r="G156" s="26"/>
      <c r="H156" s="26"/>
      <c r="I156" s="30"/>
      <c r="J156" s="30"/>
      <c r="K156" s="30"/>
      <c r="L156" s="30"/>
      <c r="M156" s="30"/>
      <c r="N156" s="30"/>
      <c r="O156" s="30"/>
      <c r="P156" s="27"/>
      <c r="Q156" s="26"/>
      <c r="R156" s="31">
        <f t="shared" si="20"/>
        <v>166000</v>
      </c>
      <c r="S156" s="28">
        <f t="shared" si="26"/>
        <v>166000</v>
      </c>
    </row>
    <row r="157" spans="1:20" s="23" customFormat="1" ht="33" customHeight="1" x14ac:dyDescent="0.2">
      <c r="A157" s="29" t="s">
        <v>292</v>
      </c>
      <c r="B157" s="39" t="s">
        <v>293</v>
      </c>
      <c r="C157" s="26">
        <f>+'[1]8 Pto.-Gastos-1(Direc. y Coord.'!AC105</f>
        <v>1500000</v>
      </c>
      <c r="D157" s="26">
        <f t="shared" si="27"/>
        <v>1500000</v>
      </c>
      <c r="E157" s="26">
        <v>500000</v>
      </c>
      <c r="F157" s="26">
        <f t="shared" si="24"/>
        <v>-1000000</v>
      </c>
      <c r="G157" s="26"/>
      <c r="H157" s="26"/>
      <c r="I157" s="30"/>
      <c r="J157" s="30"/>
      <c r="K157" s="30"/>
      <c r="L157" s="30"/>
      <c r="M157" s="30"/>
      <c r="N157" s="30"/>
      <c r="O157" s="30"/>
      <c r="P157" s="27"/>
      <c r="Q157" s="26"/>
      <c r="R157" s="31">
        <f t="shared" si="20"/>
        <v>500000</v>
      </c>
      <c r="S157" s="28">
        <f t="shared" si="26"/>
        <v>500000</v>
      </c>
    </row>
    <row r="158" spans="1:20" s="23" customFormat="1" ht="33" customHeight="1" x14ac:dyDescent="0.2">
      <c r="A158" s="29" t="s">
        <v>294</v>
      </c>
      <c r="B158" s="39" t="s">
        <v>295</v>
      </c>
      <c r="C158" s="26">
        <f>+'[1]8 Pto.-Gastos-1(Direc. y Coord.'!AC106</f>
        <v>1500000</v>
      </c>
      <c r="D158" s="26">
        <f t="shared" si="27"/>
        <v>1500000</v>
      </c>
      <c r="E158" s="26"/>
      <c r="F158" s="26"/>
      <c r="G158" s="26"/>
      <c r="H158" s="26"/>
      <c r="I158" s="30"/>
      <c r="J158" s="30"/>
      <c r="K158" s="30"/>
      <c r="L158" s="30"/>
      <c r="M158" s="30"/>
      <c r="N158" s="30"/>
      <c r="O158" s="30"/>
      <c r="P158" s="27"/>
      <c r="Q158" s="26">
        <v>10000000</v>
      </c>
      <c r="R158" s="31">
        <f t="shared" si="20"/>
        <v>10000000</v>
      </c>
      <c r="S158" s="28">
        <f t="shared" si="26"/>
        <v>10000000</v>
      </c>
    </row>
    <row r="159" spans="1:20" s="23" customFormat="1" ht="33" customHeight="1" x14ac:dyDescent="0.2">
      <c r="A159" s="29" t="s">
        <v>296</v>
      </c>
      <c r="B159" s="30" t="s">
        <v>297</v>
      </c>
      <c r="C159" s="26">
        <v>1500000</v>
      </c>
      <c r="D159" s="26">
        <f t="shared" si="27"/>
        <v>1500000</v>
      </c>
      <c r="E159" s="26">
        <v>500000</v>
      </c>
      <c r="F159" s="26">
        <f t="shared" si="24"/>
        <v>-1000000</v>
      </c>
      <c r="G159" s="26"/>
      <c r="H159" s="26"/>
      <c r="I159" s="30"/>
      <c r="J159" s="30"/>
      <c r="K159" s="30"/>
      <c r="L159" s="30"/>
      <c r="M159" s="30"/>
      <c r="N159" s="30"/>
      <c r="O159" s="30"/>
      <c r="P159" s="27"/>
      <c r="Q159" s="26"/>
      <c r="R159" s="31">
        <f t="shared" si="20"/>
        <v>500000</v>
      </c>
      <c r="S159" s="28">
        <f t="shared" si="26"/>
        <v>500000</v>
      </c>
    </row>
    <row r="160" spans="1:20" s="23" customFormat="1" ht="33" customHeight="1" x14ac:dyDescent="0.2">
      <c r="A160" s="24" t="s">
        <v>298</v>
      </c>
      <c r="B160" s="25" t="s">
        <v>299</v>
      </c>
      <c r="C160" s="32">
        <v>47100000</v>
      </c>
      <c r="D160" s="32">
        <f t="shared" si="27"/>
        <v>47100000</v>
      </c>
      <c r="E160" s="32">
        <v>47100000</v>
      </c>
      <c r="F160" s="26">
        <f t="shared" si="24"/>
        <v>0</v>
      </c>
      <c r="G160" s="26"/>
      <c r="H160" s="26"/>
      <c r="I160" s="30"/>
      <c r="J160" s="30"/>
      <c r="K160" s="30"/>
      <c r="L160" s="30"/>
      <c r="M160" s="30"/>
      <c r="N160" s="30"/>
      <c r="O160" s="30"/>
      <c r="P160" s="27"/>
      <c r="Q160" s="26">
        <f>-E160</f>
        <v>-47100000</v>
      </c>
      <c r="R160" s="31">
        <f t="shared" si="20"/>
        <v>0</v>
      </c>
      <c r="S160" s="28">
        <f t="shared" si="26"/>
        <v>0</v>
      </c>
    </row>
    <row r="161" spans="1:20" s="23" customFormat="1" ht="33" customHeight="1" x14ac:dyDescent="0.2">
      <c r="A161" s="29" t="s">
        <v>300</v>
      </c>
      <c r="B161" s="30" t="s">
        <v>301</v>
      </c>
      <c r="C161" s="26">
        <f>+'[1]8 Pto.-Gastos-1(Direc. y Coord.'!AC107</f>
        <v>100000</v>
      </c>
      <c r="D161" s="26">
        <f t="shared" si="27"/>
        <v>100000</v>
      </c>
      <c r="E161" s="26">
        <f t="shared" si="23"/>
        <v>83000</v>
      </c>
      <c r="F161" s="26">
        <f t="shared" si="24"/>
        <v>-17000</v>
      </c>
      <c r="G161" s="26"/>
      <c r="H161" s="26"/>
      <c r="I161" s="30"/>
      <c r="J161" s="30"/>
      <c r="K161" s="30"/>
      <c r="L161" s="30"/>
      <c r="M161" s="30"/>
      <c r="N161" s="30"/>
      <c r="O161" s="30"/>
      <c r="P161" s="27"/>
      <c r="Q161" s="26">
        <v>5000000</v>
      </c>
      <c r="R161" s="31">
        <f t="shared" si="20"/>
        <v>5083000</v>
      </c>
      <c r="S161" s="28">
        <f t="shared" si="26"/>
        <v>5083000</v>
      </c>
    </row>
    <row r="162" spans="1:20" s="23" customFormat="1" ht="33" customHeight="1" x14ac:dyDescent="0.2">
      <c r="A162" s="29" t="s">
        <v>302</v>
      </c>
      <c r="B162" s="30" t="s">
        <v>303</v>
      </c>
      <c r="C162" s="26">
        <f>+'[1]8 Pto.-Gastos-1(Direc. y Coord.'!AC108</f>
        <v>2000000</v>
      </c>
      <c r="D162" s="26">
        <f t="shared" si="27"/>
        <v>2000000</v>
      </c>
      <c r="E162" s="26">
        <f t="shared" si="23"/>
        <v>1660000</v>
      </c>
      <c r="F162" s="26">
        <f t="shared" si="24"/>
        <v>-340000</v>
      </c>
      <c r="G162" s="26"/>
      <c r="H162" s="26"/>
      <c r="I162" s="30"/>
      <c r="J162" s="30"/>
      <c r="K162" s="30"/>
      <c r="L162" s="30"/>
      <c r="M162" s="30"/>
      <c r="N162" s="30"/>
      <c r="O162" s="30"/>
      <c r="P162" s="27"/>
      <c r="Q162" s="26"/>
      <c r="R162" s="31">
        <f t="shared" si="20"/>
        <v>1660000</v>
      </c>
      <c r="S162" s="28">
        <f t="shared" si="26"/>
        <v>1660000</v>
      </c>
    </row>
    <row r="163" spans="1:20" s="23" customFormat="1" ht="24" customHeight="1" x14ac:dyDescent="0.2">
      <c r="A163" s="29" t="s">
        <v>304</v>
      </c>
      <c r="B163" s="30" t="s">
        <v>305</v>
      </c>
      <c r="C163" s="26">
        <f>+'[1]8 Pto.-Gastos-1(Direc. y Coord.'!AC109</f>
        <v>26000000</v>
      </c>
      <c r="D163" s="26">
        <f t="shared" si="27"/>
        <v>26000000</v>
      </c>
      <c r="E163" s="26">
        <v>20000000</v>
      </c>
      <c r="F163" s="26">
        <f t="shared" si="24"/>
        <v>-6000000</v>
      </c>
      <c r="G163" s="26"/>
      <c r="H163" s="26"/>
      <c r="I163" s="30"/>
      <c r="J163" s="30"/>
      <c r="K163" s="30"/>
      <c r="L163" s="30"/>
      <c r="M163" s="30"/>
      <c r="N163" s="30"/>
      <c r="O163" s="30"/>
      <c r="P163" s="27"/>
      <c r="Q163" s="26">
        <v>25000000</v>
      </c>
      <c r="R163" s="31">
        <f t="shared" si="20"/>
        <v>45000000</v>
      </c>
      <c r="S163" s="28">
        <f t="shared" si="26"/>
        <v>45000000</v>
      </c>
    </row>
    <row r="164" spans="1:20" s="23" customFormat="1" ht="33" hidden="1" customHeight="1" x14ac:dyDescent="0.2">
      <c r="A164" s="29" t="s">
        <v>306</v>
      </c>
      <c r="B164" s="30" t="s">
        <v>307</v>
      </c>
      <c r="C164" s="26">
        <f>+'[1]8 Pto.-Gastos-1(Direc. y Coord.'!AC110</f>
        <v>0</v>
      </c>
      <c r="D164" s="26">
        <f t="shared" si="27"/>
        <v>0</v>
      </c>
      <c r="E164" s="26">
        <f t="shared" si="23"/>
        <v>0</v>
      </c>
      <c r="F164" s="26">
        <f t="shared" si="24"/>
        <v>0</v>
      </c>
      <c r="G164" s="26"/>
      <c r="H164" s="26"/>
      <c r="I164" s="30"/>
      <c r="J164" s="30"/>
      <c r="K164" s="30"/>
      <c r="L164" s="30"/>
      <c r="M164" s="30"/>
      <c r="N164" s="30"/>
      <c r="O164" s="30"/>
      <c r="P164" s="27"/>
      <c r="Q164" s="26"/>
      <c r="R164" s="31">
        <f t="shared" si="20"/>
        <v>0</v>
      </c>
      <c r="S164" s="28">
        <f t="shared" si="26"/>
        <v>0</v>
      </c>
    </row>
    <row r="165" spans="1:20" s="23" customFormat="1" ht="20.25" customHeight="1" x14ac:dyDescent="0.2">
      <c r="A165" s="29" t="s">
        <v>308</v>
      </c>
      <c r="B165" s="30" t="s">
        <v>309</v>
      </c>
      <c r="C165" s="26">
        <f>+'[1]8 Pto.-Gastos-1(Direc. y Coord.'!AC111</f>
        <v>0</v>
      </c>
      <c r="D165" s="26">
        <f t="shared" si="27"/>
        <v>0</v>
      </c>
      <c r="E165" s="26">
        <f t="shared" si="23"/>
        <v>0</v>
      </c>
      <c r="F165" s="26">
        <f t="shared" si="24"/>
        <v>0</v>
      </c>
      <c r="G165" s="26"/>
      <c r="H165" s="26"/>
      <c r="I165" s="30"/>
      <c r="J165" s="30"/>
      <c r="K165" s="30"/>
      <c r="L165" s="30"/>
      <c r="M165" s="30"/>
      <c r="N165" s="30"/>
      <c r="O165" s="30"/>
      <c r="P165" s="27">
        <v>1500000000</v>
      </c>
      <c r="Q165" s="26"/>
      <c r="R165" s="31">
        <f t="shared" si="20"/>
        <v>0</v>
      </c>
      <c r="S165" s="28">
        <f t="shared" si="26"/>
        <v>1500000000</v>
      </c>
      <c r="T165" s="54">
        <f>+[1]Hoja1!F24</f>
        <v>3717453383.21</v>
      </c>
    </row>
    <row r="166" spans="1:20" s="23" customFormat="1" x14ac:dyDescent="0.2">
      <c r="A166" s="29"/>
      <c r="B166" s="30"/>
      <c r="C166" s="26" t="e">
        <f>+#REF!</f>
        <v>#REF!</v>
      </c>
      <c r="D166" s="26" t="e">
        <f t="shared" si="27"/>
        <v>#REF!</v>
      </c>
      <c r="E166" s="26"/>
      <c r="F166" s="26" t="e">
        <f t="shared" si="24"/>
        <v>#REF!</v>
      </c>
      <c r="G166" s="26"/>
      <c r="H166" s="26"/>
      <c r="I166" s="30"/>
      <c r="J166" s="30"/>
      <c r="K166" s="30"/>
      <c r="L166" s="30"/>
      <c r="M166" s="30"/>
      <c r="N166" s="30"/>
      <c r="O166" s="30"/>
      <c r="P166" s="27"/>
      <c r="Q166" s="26"/>
      <c r="R166" s="31">
        <f t="shared" si="20"/>
        <v>0</v>
      </c>
      <c r="S166" s="28">
        <f t="shared" si="26"/>
        <v>0</v>
      </c>
    </row>
    <row r="167" spans="1:20" s="23" customFormat="1" x14ac:dyDescent="0.2">
      <c r="A167" s="29"/>
      <c r="B167" s="30"/>
      <c r="C167" s="27"/>
      <c r="D167" s="27"/>
      <c r="E167" s="27">
        <f t="shared" si="23"/>
        <v>0</v>
      </c>
      <c r="F167" s="27">
        <f t="shared" si="24"/>
        <v>0</v>
      </c>
      <c r="G167" s="27"/>
      <c r="H167" s="26"/>
      <c r="I167" s="30"/>
      <c r="J167" s="30"/>
      <c r="K167" s="30"/>
      <c r="L167" s="30"/>
      <c r="M167" s="30"/>
      <c r="N167" s="30"/>
      <c r="O167" s="30"/>
      <c r="P167" s="27"/>
      <c r="Q167" s="26"/>
      <c r="R167" s="31">
        <f t="shared" si="20"/>
        <v>0</v>
      </c>
      <c r="S167" s="28">
        <f t="shared" si="26"/>
        <v>0</v>
      </c>
    </row>
    <row r="168" spans="1:20" s="23" customFormat="1" ht="20.25" x14ac:dyDescent="0.2">
      <c r="A168" s="19">
        <v>28</v>
      </c>
      <c r="B168" s="20" t="s">
        <v>310</v>
      </c>
      <c r="C168" s="43">
        <f>SUM(C169:C171)</f>
        <v>0</v>
      </c>
      <c r="D168" s="43"/>
      <c r="E168" s="43">
        <f t="shared" si="23"/>
        <v>0</v>
      </c>
      <c r="F168" s="43">
        <f t="shared" si="23"/>
        <v>0</v>
      </c>
      <c r="G168" s="43">
        <f t="shared" si="23"/>
        <v>0</v>
      </c>
      <c r="H168" s="43">
        <f t="shared" si="23"/>
        <v>0</v>
      </c>
      <c r="I168" s="43">
        <f t="shared" si="23"/>
        <v>0</v>
      </c>
      <c r="J168" s="43">
        <f t="shared" si="23"/>
        <v>0</v>
      </c>
      <c r="K168" s="43">
        <f t="shared" si="23"/>
        <v>0</v>
      </c>
      <c r="L168" s="43">
        <f t="shared" si="23"/>
        <v>0</v>
      </c>
      <c r="M168" s="43">
        <f t="shared" si="23"/>
        <v>0</v>
      </c>
      <c r="N168" s="43">
        <f t="shared" si="23"/>
        <v>0</v>
      </c>
      <c r="O168" s="43">
        <f t="shared" si="23"/>
        <v>0</v>
      </c>
      <c r="P168" s="43">
        <f t="shared" si="23"/>
        <v>0</v>
      </c>
      <c r="Q168" s="43">
        <f t="shared" si="23"/>
        <v>0</v>
      </c>
      <c r="R168" s="43">
        <f t="shared" si="23"/>
        <v>0</v>
      </c>
      <c r="S168" s="44">
        <f>SUM(S170:S177)</f>
        <v>101000000</v>
      </c>
    </row>
    <row r="169" spans="1:20" s="23" customFormat="1" ht="15.75" x14ac:dyDescent="0.2">
      <c r="A169" s="29"/>
      <c r="B169" s="56" t="s">
        <v>311</v>
      </c>
      <c r="C169" s="26"/>
      <c r="D169" s="26"/>
      <c r="E169" s="26">
        <f t="shared" si="23"/>
        <v>0</v>
      </c>
      <c r="F169" s="26">
        <f t="shared" si="24"/>
        <v>0</v>
      </c>
      <c r="G169" s="26"/>
      <c r="H169" s="26"/>
      <c r="I169" s="30"/>
      <c r="J169" s="30"/>
      <c r="K169" s="30"/>
      <c r="L169" s="30"/>
      <c r="M169" s="30"/>
      <c r="N169" s="30"/>
      <c r="O169" s="30"/>
      <c r="P169" s="27"/>
      <c r="Q169" s="26"/>
      <c r="R169" s="31">
        <f t="shared" si="20"/>
        <v>0</v>
      </c>
      <c r="S169" s="28">
        <f t="shared" si="26"/>
        <v>0</v>
      </c>
    </row>
    <row r="170" spans="1:20" s="34" customFormat="1" ht="15.75" x14ac:dyDescent="0.2">
      <c r="A170" s="24" t="s">
        <v>312</v>
      </c>
      <c r="B170" s="25" t="s">
        <v>313</v>
      </c>
      <c r="C170" s="32"/>
      <c r="D170" s="32"/>
      <c r="E170" s="32">
        <f t="shared" si="23"/>
        <v>0</v>
      </c>
      <c r="F170" s="32">
        <f t="shared" si="24"/>
        <v>0</v>
      </c>
      <c r="G170" s="32"/>
      <c r="H170" s="26"/>
      <c r="I170" s="25"/>
      <c r="J170" s="25"/>
      <c r="K170" s="25"/>
      <c r="L170" s="25"/>
      <c r="M170" s="25"/>
      <c r="N170" s="25"/>
      <c r="O170" s="25"/>
      <c r="P170" s="33"/>
      <c r="Q170" s="32"/>
      <c r="R170" s="31">
        <f t="shared" si="20"/>
        <v>0</v>
      </c>
      <c r="S170" s="28">
        <f t="shared" si="26"/>
        <v>0</v>
      </c>
    </row>
    <row r="171" spans="1:20" s="23" customFormat="1" x14ac:dyDescent="0.2">
      <c r="A171" s="29" t="s">
        <v>314</v>
      </c>
      <c r="B171" s="30" t="s">
        <v>315</v>
      </c>
      <c r="C171" s="26">
        <f>+'[1]8 Pto.-Gastos-1 (Deuda pub.)'!AL24</f>
        <v>0</v>
      </c>
      <c r="D171" s="26"/>
      <c r="E171" s="26">
        <f t="shared" si="23"/>
        <v>0</v>
      </c>
      <c r="F171" s="26">
        <f t="shared" si="24"/>
        <v>0</v>
      </c>
      <c r="G171" s="26"/>
      <c r="H171" s="26"/>
      <c r="I171" s="30"/>
      <c r="J171" s="30"/>
      <c r="K171" s="30"/>
      <c r="L171" s="30"/>
      <c r="M171" s="30"/>
      <c r="N171" s="30"/>
      <c r="O171" s="30"/>
      <c r="P171" s="27"/>
      <c r="Q171" s="26"/>
      <c r="R171" s="31">
        <f t="shared" si="20"/>
        <v>0</v>
      </c>
      <c r="S171" s="28">
        <f t="shared" si="26"/>
        <v>0</v>
      </c>
    </row>
    <row r="172" spans="1:20" s="23" customFormat="1" x14ac:dyDescent="0.2">
      <c r="A172" s="29"/>
      <c r="B172" s="30"/>
      <c r="C172" s="26"/>
      <c r="D172" s="26"/>
      <c r="E172" s="26">
        <f t="shared" si="23"/>
        <v>0</v>
      </c>
      <c r="F172" s="26">
        <f t="shared" si="24"/>
        <v>0</v>
      </c>
      <c r="G172" s="26"/>
      <c r="H172" s="26"/>
      <c r="I172" s="30"/>
      <c r="J172" s="30"/>
      <c r="K172" s="30"/>
      <c r="L172" s="30"/>
      <c r="M172" s="30"/>
      <c r="N172" s="30"/>
      <c r="O172" s="30"/>
      <c r="P172" s="27"/>
      <c r="Q172" s="26"/>
      <c r="R172" s="31">
        <f t="shared" si="20"/>
        <v>0</v>
      </c>
      <c r="S172" s="28">
        <f t="shared" si="26"/>
        <v>0</v>
      </c>
    </row>
    <row r="173" spans="1:20" s="23" customFormat="1" ht="20.25" x14ac:dyDescent="0.2">
      <c r="A173" s="19"/>
      <c r="B173" s="20"/>
      <c r="C173" s="43">
        <f>SUM(C174:C176)</f>
        <v>0</v>
      </c>
      <c r="D173" s="43"/>
      <c r="E173" s="43">
        <f t="shared" si="23"/>
        <v>0</v>
      </c>
      <c r="F173" s="43">
        <f t="shared" si="24"/>
        <v>0</v>
      </c>
      <c r="G173" s="43"/>
      <c r="H173" s="26"/>
      <c r="I173" s="30"/>
      <c r="J173" s="30"/>
      <c r="K173" s="30"/>
      <c r="L173" s="30"/>
      <c r="M173" s="30"/>
      <c r="N173" s="30"/>
      <c r="O173" s="30"/>
      <c r="P173" s="27"/>
      <c r="Q173" s="26"/>
      <c r="R173" s="31">
        <f t="shared" si="20"/>
        <v>0</v>
      </c>
      <c r="S173" s="28">
        <f t="shared" si="26"/>
        <v>0</v>
      </c>
    </row>
    <row r="174" spans="1:20" s="23" customFormat="1" ht="15.75" x14ac:dyDescent="0.2">
      <c r="A174" s="24"/>
      <c r="B174" s="25"/>
      <c r="C174" s="26">
        <f>+'[1]8 Pto.-Gastos-1 (Deuda pub.)'!AL20</f>
        <v>0</v>
      </c>
      <c r="D174" s="26"/>
      <c r="E174" s="26">
        <f t="shared" si="23"/>
        <v>0</v>
      </c>
      <c r="F174" s="26">
        <f t="shared" si="24"/>
        <v>0</v>
      </c>
      <c r="G174" s="26"/>
      <c r="H174" s="26"/>
      <c r="I174" s="30"/>
      <c r="J174" s="30"/>
      <c r="K174" s="30"/>
      <c r="L174" s="30"/>
      <c r="M174" s="30"/>
      <c r="N174" s="30"/>
      <c r="O174" s="30"/>
      <c r="P174" s="27"/>
      <c r="Q174" s="26"/>
      <c r="R174" s="31">
        <f t="shared" si="20"/>
        <v>0</v>
      </c>
      <c r="S174" s="28">
        <f t="shared" si="26"/>
        <v>0</v>
      </c>
    </row>
    <row r="175" spans="1:20" s="23" customFormat="1" x14ac:dyDescent="0.2">
      <c r="A175" s="29"/>
      <c r="B175" s="30"/>
      <c r="C175" s="52"/>
      <c r="D175" s="52"/>
      <c r="E175" s="52"/>
      <c r="F175" s="52">
        <f t="shared" si="24"/>
        <v>0</v>
      </c>
      <c r="G175" s="52"/>
      <c r="H175" s="26"/>
      <c r="I175" s="30"/>
      <c r="J175" s="30"/>
      <c r="K175" s="30"/>
      <c r="L175" s="30"/>
      <c r="M175" s="30"/>
      <c r="N175" s="30"/>
      <c r="O175" s="30"/>
      <c r="P175" s="27"/>
      <c r="Q175" s="26"/>
      <c r="R175" s="31">
        <f t="shared" si="20"/>
        <v>0</v>
      </c>
      <c r="S175" s="28">
        <f t="shared" si="26"/>
        <v>0</v>
      </c>
    </row>
    <row r="176" spans="1:20" s="23" customFormat="1" ht="2.25" customHeight="1" x14ac:dyDescent="0.2">
      <c r="A176" s="29"/>
      <c r="B176" s="30"/>
      <c r="C176" s="26">
        <f>+'[1]8 Pto.-Gastos-1 (Deuda pub.)'!AL21</f>
        <v>0</v>
      </c>
      <c r="D176" s="26"/>
      <c r="E176" s="26">
        <f t="shared" si="23"/>
        <v>0</v>
      </c>
      <c r="F176" s="26">
        <f t="shared" si="24"/>
        <v>0</v>
      </c>
      <c r="G176" s="26"/>
      <c r="H176" s="26"/>
      <c r="I176" s="30"/>
      <c r="J176" s="30"/>
      <c r="K176" s="30"/>
      <c r="L176" s="30"/>
      <c r="M176" s="30"/>
      <c r="N176" s="30"/>
      <c r="O176" s="30"/>
      <c r="P176" s="27"/>
      <c r="Q176" s="26"/>
      <c r="R176" s="31">
        <f t="shared" si="20"/>
        <v>0</v>
      </c>
      <c r="S176" s="28">
        <f t="shared" si="26"/>
        <v>0</v>
      </c>
    </row>
    <row r="177" spans="1:20" s="23" customFormat="1" ht="23.25" customHeight="1" x14ac:dyDescent="0.2">
      <c r="A177" s="29"/>
      <c r="B177" s="30" t="s">
        <v>316</v>
      </c>
      <c r="C177" s="26"/>
      <c r="D177" s="26"/>
      <c r="E177" s="26"/>
      <c r="F177" s="26"/>
      <c r="G177" s="26"/>
      <c r="H177" s="26"/>
      <c r="I177" s="30"/>
      <c r="J177" s="30"/>
      <c r="K177" s="30"/>
      <c r="L177" s="30"/>
      <c r="M177" s="30"/>
      <c r="N177" s="30"/>
      <c r="O177" s="30"/>
      <c r="P177" s="27">
        <v>101000000</v>
      </c>
      <c r="Q177" s="26"/>
      <c r="R177" s="31">
        <f t="shared" si="20"/>
        <v>0</v>
      </c>
      <c r="S177" s="28">
        <f>+R177+P177</f>
        <v>101000000</v>
      </c>
      <c r="T177" s="54">
        <f>+T165+T153</f>
        <v>4921970771.21</v>
      </c>
    </row>
    <row r="178" spans="1:20" s="23" customFormat="1" ht="23.25" customHeight="1" x14ac:dyDescent="0.2">
      <c r="A178" s="19" t="s">
        <v>317</v>
      </c>
      <c r="B178" s="20" t="s">
        <v>318</v>
      </c>
      <c r="C178" s="43">
        <f>SUM(C179:C179)</f>
        <v>45499207.869999997</v>
      </c>
      <c r="D178" s="43">
        <f>SUM(D179:D179)</f>
        <v>45499207.869999997</v>
      </c>
      <c r="E178" s="43">
        <f>SUM(E179:E179)</f>
        <v>13023888</v>
      </c>
      <c r="F178" s="43">
        <f t="shared" si="24"/>
        <v>-32475319.869999997</v>
      </c>
      <c r="G178" s="43"/>
      <c r="H178" s="26"/>
      <c r="I178" s="30"/>
      <c r="J178" s="30"/>
      <c r="K178" s="30"/>
      <c r="L178" s="30"/>
      <c r="M178" s="30"/>
      <c r="N178" s="30"/>
      <c r="O178" s="30"/>
      <c r="P178" s="27"/>
      <c r="Q178" s="26">
        <f>+Q179</f>
        <v>-6000000</v>
      </c>
      <c r="R178" s="31">
        <f>+Q178+E178</f>
        <v>7023888</v>
      </c>
      <c r="S178" s="44">
        <f>SUM(S179:S179)</f>
        <v>7023888</v>
      </c>
    </row>
    <row r="179" spans="1:20" s="23" customFormat="1" ht="25.5" customHeight="1" x14ac:dyDescent="0.2">
      <c r="A179" s="29" t="s">
        <v>319</v>
      </c>
      <c r="B179" s="30" t="s">
        <v>320</v>
      </c>
      <c r="C179" s="26">
        <v>45499207.869999997</v>
      </c>
      <c r="D179" s="26">
        <f>+C179</f>
        <v>45499207.869999997</v>
      </c>
      <c r="E179" s="26">
        <f>10000000+3023888</f>
        <v>13023888</v>
      </c>
      <c r="F179" s="26">
        <f t="shared" si="24"/>
        <v>-32475319.869999997</v>
      </c>
      <c r="G179" s="26"/>
      <c r="H179" s="26"/>
      <c r="I179" s="30"/>
      <c r="J179" s="30"/>
      <c r="K179" s="30"/>
      <c r="L179" s="30"/>
      <c r="M179" s="30"/>
      <c r="N179" s="30"/>
      <c r="O179" s="30"/>
      <c r="P179" s="27"/>
      <c r="Q179" s="26">
        <v>-6000000</v>
      </c>
      <c r="R179" s="31">
        <f t="shared" si="20"/>
        <v>7023888</v>
      </c>
      <c r="S179" s="28">
        <f t="shared" si="26"/>
        <v>7023888</v>
      </c>
    </row>
    <row r="180" spans="1:20" s="64" customFormat="1" ht="32.25" customHeight="1" x14ac:dyDescent="0.2">
      <c r="A180" s="57"/>
      <c r="B180" s="58" t="s">
        <v>321</v>
      </c>
      <c r="C180" s="59">
        <f t="shared" ref="C180:S180" si="28">+C8+C42+C93+C130+C148+C168+C173+C178</f>
        <v>1317583696.8699999</v>
      </c>
      <c r="D180" s="59">
        <f t="shared" si="28"/>
        <v>1298129176.2033331</v>
      </c>
      <c r="E180" s="59">
        <f t="shared" si="28"/>
        <v>1108517388</v>
      </c>
      <c r="F180" s="59">
        <f t="shared" si="28"/>
        <v>-188111788.20333335</v>
      </c>
      <c r="G180" s="59">
        <f t="shared" si="28"/>
        <v>449700000</v>
      </c>
      <c r="H180" s="59">
        <f t="shared" si="28"/>
        <v>0</v>
      </c>
      <c r="I180" s="59">
        <f t="shared" si="28"/>
        <v>0</v>
      </c>
      <c r="J180" s="59">
        <f t="shared" si="28"/>
        <v>0</v>
      </c>
      <c r="K180" s="59">
        <f t="shared" si="28"/>
        <v>0</v>
      </c>
      <c r="L180" s="59">
        <f t="shared" si="28"/>
        <v>0</v>
      </c>
      <c r="M180" s="59">
        <f t="shared" si="28"/>
        <v>0</v>
      </c>
      <c r="N180" s="59">
        <f t="shared" si="28"/>
        <v>47414309329.762573</v>
      </c>
      <c r="O180" s="59">
        <f t="shared" si="28"/>
        <v>0</v>
      </c>
      <c r="P180" s="60">
        <f t="shared" si="28"/>
        <v>3717453383.21</v>
      </c>
      <c r="Q180" s="61">
        <f t="shared" si="28"/>
        <v>96000000</v>
      </c>
      <c r="R180" s="59">
        <f t="shared" si="28"/>
        <v>1204517388</v>
      </c>
      <c r="S180" s="62">
        <f t="shared" si="28"/>
        <v>4921970771.21</v>
      </c>
      <c r="T180" s="63">
        <f>+T177-S180</f>
        <v>0</v>
      </c>
    </row>
    <row r="181" spans="1:20" s="34" customFormat="1" ht="32.25" customHeight="1" x14ac:dyDescent="0.2">
      <c r="A181" s="65"/>
      <c r="C181" s="66"/>
      <c r="D181" s="66"/>
      <c r="E181" s="66"/>
      <c r="F181" s="66"/>
      <c r="G181" s="66"/>
      <c r="H181" s="67"/>
      <c r="P181" s="68"/>
    </row>
    <row r="182" spans="1:20" s="34" customFormat="1" ht="32.25" customHeight="1" x14ac:dyDescent="0.2">
      <c r="A182" s="65"/>
      <c r="C182" s="69"/>
      <c r="D182" s="69"/>
      <c r="E182" s="69"/>
      <c r="F182" s="66"/>
      <c r="G182" s="66"/>
      <c r="H182" s="67"/>
      <c r="P182" s="70"/>
      <c r="R182" s="71"/>
    </row>
    <row r="183" spans="1:20" s="23" customFormat="1" ht="32.25" customHeight="1" x14ac:dyDescent="0.2">
      <c r="A183" s="72" t="s">
        <v>322</v>
      </c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</row>
    <row r="184" spans="1:20" s="23" customFormat="1" ht="32.25" customHeight="1" x14ac:dyDescent="0.2">
      <c r="A184" s="73" t="s">
        <v>323</v>
      </c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54"/>
    </row>
    <row r="185" spans="1:20" s="23" customFormat="1" ht="32.25" customHeight="1" x14ac:dyDescent="0.2">
      <c r="A185" s="74"/>
      <c r="C185" s="75"/>
      <c r="D185" s="75"/>
      <c r="E185" s="75"/>
      <c r="F185" s="75"/>
      <c r="G185" s="75"/>
      <c r="H185" s="76"/>
      <c r="P185" s="77"/>
    </row>
    <row r="186" spans="1:20" s="23" customFormat="1" ht="32.25" customHeight="1" x14ac:dyDescent="0.2">
      <c r="A186" s="74"/>
      <c r="C186" s="75"/>
      <c r="D186" s="75"/>
      <c r="E186" s="75"/>
      <c r="F186" s="75"/>
      <c r="G186" s="75"/>
      <c r="H186" s="76"/>
      <c r="P186" s="77"/>
    </row>
    <row r="187" spans="1:20" s="23" customFormat="1" ht="32.25" customHeight="1" x14ac:dyDescent="0.2">
      <c r="A187" s="74"/>
      <c r="C187" s="75"/>
      <c r="D187" s="75"/>
      <c r="E187" s="75"/>
      <c r="F187" s="75"/>
      <c r="G187" s="75"/>
      <c r="H187" s="76"/>
      <c r="P187" s="77"/>
    </row>
    <row r="188" spans="1:20" s="23" customFormat="1" ht="32.25" customHeight="1" x14ac:dyDescent="0.2">
      <c r="A188" s="74"/>
      <c r="C188" s="75"/>
      <c r="D188" s="75"/>
      <c r="E188" s="75"/>
      <c r="F188" s="75"/>
      <c r="G188" s="75"/>
      <c r="H188" s="76"/>
      <c r="P188" s="77"/>
    </row>
    <row r="189" spans="1:20" s="23" customFormat="1" ht="32.25" customHeight="1" x14ac:dyDescent="0.2">
      <c r="A189" s="74"/>
      <c r="C189" s="75"/>
      <c r="D189" s="75"/>
      <c r="E189" s="75"/>
      <c r="F189" s="75"/>
      <c r="G189" s="75"/>
      <c r="H189" s="76"/>
      <c r="P189" s="77"/>
    </row>
    <row r="190" spans="1:20" s="23" customFormat="1" ht="32.25" customHeight="1" x14ac:dyDescent="0.2">
      <c r="A190" s="74"/>
      <c r="C190" s="75"/>
      <c r="D190" s="75"/>
      <c r="E190" s="75"/>
      <c r="F190" s="75"/>
      <c r="G190" s="75"/>
      <c r="H190" s="76"/>
      <c r="P190" s="77"/>
    </row>
    <row r="191" spans="1:20" s="23" customFormat="1" ht="32.25" customHeight="1" x14ac:dyDescent="0.2">
      <c r="A191" s="74"/>
      <c r="C191" s="75"/>
      <c r="D191" s="75"/>
      <c r="E191" s="75"/>
      <c r="F191" s="75"/>
      <c r="G191" s="75"/>
      <c r="H191" s="76"/>
      <c r="P191" s="77"/>
    </row>
    <row r="192" spans="1:20" s="23" customFormat="1" ht="32.25" customHeight="1" x14ac:dyDescent="0.2">
      <c r="A192" s="74"/>
      <c r="C192" s="75"/>
      <c r="D192" s="75"/>
      <c r="E192" s="75"/>
      <c r="F192" s="75"/>
      <c r="G192" s="75"/>
      <c r="H192" s="76"/>
      <c r="P192" s="77"/>
    </row>
    <row r="193" spans="1:16" s="23" customFormat="1" ht="32.25" customHeight="1" x14ac:dyDescent="0.2">
      <c r="A193" s="74"/>
      <c r="C193" s="75"/>
      <c r="D193" s="75"/>
      <c r="E193" s="75"/>
      <c r="F193" s="75"/>
      <c r="G193" s="75"/>
      <c r="H193" s="76"/>
      <c r="P193" s="77"/>
    </row>
    <row r="194" spans="1:16" s="23" customFormat="1" ht="32.25" customHeight="1" x14ac:dyDescent="0.2">
      <c r="A194" s="74"/>
      <c r="C194" s="75"/>
      <c r="D194" s="75"/>
      <c r="E194" s="75"/>
      <c r="F194" s="75"/>
      <c r="G194" s="75"/>
      <c r="H194" s="76"/>
      <c r="P194" s="77"/>
    </row>
    <row r="195" spans="1:16" s="23" customFormat="1" ht="32.25" customHeight="1" x14ac:dyDescent="0.2">
      <c r="A195" s="74"/>
      <c r="C195" s="75"/>
      <c r="D195" s="75"/>
      <c r="E195" s="75"/>
      <c r="F195" s="75"/>
      <c r="G195" s="75"/>
      <c r="H195" s="76"/>
      <c r="P195" s="77"/>
    </row>
    <row r="196" spans="1:16" s="23" customFormat="1" ht="32.25" customHeight="1" x14ac:dyDescent="0.2">
      <c r="A196" s="74"/>
      <c r="C196" s="75"/>
      <c r="D196" s="75"/>
      <c r="E196" s="75"/>
      <c r="F196" s="75"/>
      <c r="G196" s="75"/>
      <c r="H196" s="76"/>
      <c r="P196" s="77"/>
    </row>
    <row r="197" spans="1:16" s="23" customFormat="1" ht="32.25" customHeight="1" x14ac:dyDescent="0.2">
      <c r="A197" s="74"/>
      <c r="C197" s="75"/>
      <c r="D197" s="75"/>
      <c r="E197" s="75"/>
      <c r="F197" s="75"/>
      <c r="G197" s="75"/>
      <c r="H197" s="76"/>
      <c r="P197" s="77"/>
    </row>
    <row r="198" spans="1:16" s="23" customFormat="1" ht="32.25" customHeight="1" x14ac:dyDescent="0.2">
      <c r="A198" s="74"/>
      <c r="C198" s="75"/>
      <c r="D198" s="75"/>
      <c r="E198" s="75"/>
      <c r="F198" s="75"/>
      <c r="G198" s="75"/>
      <c r="H198" s="76"/>
      <c r="P198" s="77"/>
    </row>
    <row r="199" spans="1:16" s="23" customFormat="1" ht="32.25" customHeight="1" x14ac:dyDescent="0.2">
      <c r="A199" s="74"/>
      <c r="C199" s="75"/>
      <c r="D199" s="75"/>
      <c r="E199" s="75"/>
      <c r="F199" s="75"/>
      <c r="G199" s="75"/>
      <c r="H199" s="76"/>
      <c r="P199" s="77"/>
    </row>
    <row r="200" spans="1:16" s="23" customFormat="1" x14ac:dyDescent="0.2">
      <c r="A200" s="74"/>
      <c r="C200" s="75"/>
      <c r="D200" s="75"/>
      <c r="E200" s="75"/>
      <c r="F200" s="75"/>
      <c r="G200" s="75"/>
      <c r="H200" s="76"/>
      <c r="P200" s="77"/>
    </row>
    <row r="201" spans="1:16" s="23" customFormat="1" x14ac:dyDescent="0.2">
      <c r="A201" s="74"/>
      <c r="C201" s="75"/>
      <c r="D201" s="75"/>
      <c r="E201" s="75"/>
      <c r="F201" s="75"/>
      <c r="G201" s="75"/>
      <c r="H201" s="76"/>
      <c r="P201" s="77"/>
    </row>
  </sheetData>
  <autoFilter ref="A7:J180" xr:uid="{00000000-0009-0000-0000-00000F000000}"/>
  <mergeCells count="5">
    <mergeCell ref="A3:S3"/>
    <mergeCell ref="A4:S4"/>
    <mergeCell ref="B6:B7"/>
    <mergeCell ref="A183:P183"/>
    <mergeCell ref="A184:P184"/>
  </mergeCells>
  <printOptions horizontalCentered="1"/>
  <pageMargins left="0" right="0.11811023622047245" top="0.74803149606299213" bottom="0.74803149606299213" header="0.31496062992125984" footer="0.31496062992125984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2023</vt:lpstr>
      <vt:lpstr>'PRESUPUESTO 2023'!Área_de_impresión</vt:lpstr>
      <vt:lpstr>'PRESUPUESTO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Amauris Ramirez</dc:creator>
  <cp:lastModifiedBy>Amauris Ramirez</cp:lastModifiedBy>
  <dcterms:created xsi:type="dcterms:W3CDTF">2023-07-05T19:03:06Z</dcterms:created>
  <dcterms:modified xsi:type="dcterms:W3CDTF">2023-07-05T19:03:52Z</dcterms:modified>
</cp:coreProperties>
</file>