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marquez\Documents\Presupuesto\Marzo-2022\"/>
    </mc:Choice>
  </mc:AlternateContent>
  <xr:revisionPtr revIDLastSave="0" documentId="13_ncr:1_{A54A18F4-164A-4121-B7B9-FECBDDC49225}" xr6:coauthVersionLast="36" xr6:coauthVersionMax="45" xr10:uidLastSave="{00000000-0000-0000-0000-000000000000}"/>
  <bookViews>
    <workbookView xWindow="0" yWindow="0" windowWidth="23040" windowHeight="9060" xr2:uid="{D67778C5-2A90-4EBE-B8AA-CD35F89CE0D9}"/>
  </bookViews>
  <sheets>
    <sheet name="EJEC. MARZO 2022" sheetId="1" r:id="rId1"/>
    <sheet name="ACUMULADO 2022" sheetId="2" r:id="rId2"/>
  </sheets>
  <externalReferences>
    <externalReference r:id="rId3"/>
  </externalReferences>
  <definedNames>
    <definedName name="_xlnm.Print_Area" localSheetId="1">'ACUMULADO 2022'!$A$1:$K$193</definedName>
    <definedName name="_xlnm.Print_Area" localSheetId="0">'EJEC. MARZO 2022'!$A$1:$T$192</definedName>
    <definedName name="_xlnm.Print_Titles" localSheetId="1">'ACUMULADO 2022'!$1:$6</definedName>
    <definedName name="_xlnm.Print_Titles" localSheetId="0">'EJEC. MARZO 2022'!$1:$7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9" i="2" l="1"/>
  <c r="H179" i="2"/>
  <c r="I179" i="2" s="1"/>
  <c r="I178" i="2" s="1"/>
  <c r="J178" i="2"/>
  <c r="G178" i="2"/>
  <c r="F178" i="2"/>
  <c r="E178" i="2"/>
  <c r="D178" i="2"/>
  <c r="C178" i="2"/>
  <c r="K177" i="2"/>
  <c r="J177" i="2"/>
  <c r="H177" i="2"/>
  <c r="I177" i="2" s="1"/>
  <c r="I176" i="2"/>
  <c r="H176" i="2"/>
  <c r="H175" i="2"/>
  <c r="I175" i="2" s="1"/>
  <c r="K174" i="2"/>
  <c r="K172" i="2" s="1"/>
  <c r="J174" i="2"/>
  <c r="H174" i="2"/>
  <c r="H172" i="2" s="1"/>
  <c r="I173" i="2"/>
  <c r="H173" i="2"/>
  <c r="J172" i="2"/>
  <c r="G172" i="2"/>
  <c r="F172" i="2"/>
  <c r="E172" i="2"/>
  <c r="D172" i="2"/>
  <c r="C172" i="2"/>
  <c r="I172" i="2" s="1"/>
  <c r="H171" i="2"/>
  <c r="I171" i="2" s="1"/>
  <c r="H170" i="2"/>
  <c r="I170" i="2" s="1"/>
  <c r="J169" i="2"/>
  <c r="H169" i="2"/>
  <c r="I169" i="2" s="1"/>
  <c r="K169" i="2" s="1"/>
  <c r="G169" i="2"/>
  <c r="G148" i="2" s="1"/>
  <c r="J168" i="2"/>
  <c r="I168" i="2"/>
  <c r="K168" i="2" s="1"/>
  <c r="H168" i="2"/>
  <c r="J167" i="2"/>
  <c r="I167" i="2"/>
  <c r="K167" i="2" s="1"/>
  <c r="H167" i="2"/>
  <c r="J166" i="2"/>
  <c r="I166" i="2"/>
  <c r="K166" i="2" s="1"/>
  <c r="H166" i="2"/>
  <c r="J165" i="2"/>
  <c r="I165" i="2"/>
  <c r="K165" i="2" s="1"/>
  <c r="H165" i="2"/>
  <c r="J164" i="2"/>
  <c r="I164" i="2"/>
  <c r="K164" i="2" s="1"/>
  <c r="H164" i="2"/>
  <c r="J163" i="2"/>
  <c r="I163" i="2"/>
  <c r="K163" i="2" s="1"/>
  <c r="H163" i="2"/>
  <c r="J162" i="2"/>
  <c r="D162" i="2"/>
  <c r="H162" i="2" s="1"/>
  <c r="J161" i="2"/>
  <c r="I161" i="2"/>
  <c r="K161" i="2" s="1"/>
  <c r="H161" i="2"/>
  <c r="J160" i="2"/>
  <c r="H160" i="2"/>
  <c r="I160" i="2" s="1"/>
  <c r="K160" i="2" s="1"/>
  <c r="J159" i="2"/>
  <c r="I159" i="2"/>
  <c r="K159" i="2" s="1"/>
  <c r="H159" i="2"/>
  <c r="J158" i="2"/>
  <c r="H158" i="2"/>
  <c r="I158" i="2" s="1"/>
  <c r="K158" i="2" s="1"/>
  <c r="J157" i="2"/>
  <c r="I157" i="2"/>
  <c r="K157" i="2" s="1"/>
  <c r="H157" i="2"/>
  <c r="J156" i="2"/>
  <c r="H156" i="2"/>
  <c r="D156" i="2"/>
  <c r="C156" i="2"/>
  <c r="C148" i="2" s="1"/>
  <c r="J155" i="2"/>
  <c r="H155" i="2"/>
  <c r="I155" i="2" s="1"/>
  <c r="K155" i="2" s="1"/>
  <c r="J154" i="2"/>
  <c r="H154" i="2"/>
  <c r="I154" i="2" s="1"/>
  <c r="K154" i="2" s="1"/>
  <c r="J153" i="2"/>
  <c r="K153" i="2" s="1"/>
  <c r="H153" i="2"/>
  <c r="I153" i="2" s="1"/>
  <c r="K152" i="2"/>
  <c r="J152" i="2"/>
  <c r="H152" i="2"/>
  <c r="I152" i="2" s="1"/>
  <c r="J151" i="2"/>
  <c r="H151" i="2"/>
  <c r="I151" i="2" s="1"/>
  <c r="K151" i="2" s="1"/>
  <c r="M150" i="2"/>
  <c r="J150" i="2"/>
  <c r="H150" i="2"/>
  <c r="I150" i="2" s="1"/>
  <c r="H149" i="2"/>
  <c r="J148" i="2"/>
  <c r="F148" i="2"/>
  <c r="E148" i="2"/>
  <c r="K147" i="2"/>
  <c r="J147" i="2"/>
  <c r="I147" i="2"/>
  <c r="H147" i="2"/>
  <c r="J146" i="2"/>
  <c r="I146" i="2"/>
  <c r="K146" i="2" s="1"/>
  <c r="H146" i="2"/>
  <c r="J145" i="2"/>
  <c r="I145" i="2"/>
  <c r="K145" i="2" s="1"/>
  <c r="H145" i="2"/>
  <c r="J144" i="2"/>
  <c r="I144" i="2"/>
  <c r="K144" i="2" s="1"/>
  <c r="H144" i="2"/>
  <c r="J143" i="2"/>
  <c r="I143" i="2"/>
  <c r="K143" i="2" s="1"/>
  <c r="H143" i="2"/>
  <c r="I142" i="2"/>
  <c r="H142" i="2"/>
  <c r="K141" i="2"/>
  <c r="J141" i="2"/>
  <c r="I141" i="2"/>
  <c r="H141" i="2"/>
  <c r="J140" i="2"/>
  <c r="I140" i="2"/>
  <c r="K140" i="2" s="1"/>
  <c r="H140" i="2"/>
  <c r="I139" i="2"/>
  <c r="H139" i="2"/>
  <c r="J138" i="2"/>
  <c r="I138" i="2"/>
  <c r="K138" i="2" s="1"/>
  <c r="H138" i="2"/>
  <c r="J137" i="2"/>
  <c r="I137" i="2"/>
  <c r="K137" i="2" s="1"/>
  <c r="H137" i="2"/>
  <c r="J136" i="2"/>
  <c r="I136" i="2"/>
  <c r="I132" i="2" s="1"/>
  <c r="H136" i="2"/>
  <c r="K134" i="2"/>
  <c r="J134" i="2"/>
  <c r="J132" i="2" s="1"/>
  <c r="H132" i="2"/>
  <c r="G132" i="2"/>
  <c r="F132" i="2"/>
  <c r="E132" i="2"/>
  <c r="D132" i="2"/>
  <c r="C132" i="2"/>
  <c r="J130" i="2"/>
  <c r="H130" i="2"/>
  <c r="I130" i="2" s="1"/>
  <c r="K130" i="2" s="1"/>
  <c r="J129" i="2"/>
  <c r="I129" i="2"/>
  <c r="K129" i="2" s="1"/>
  <c r="H129" i="2"/>
  <c r="H128" i="2"/>
  <c r="I128" i="2" s="1"/>
  <c r="J127" i="2"/>
  <c r="H127" i="2"/>
  <c r="C127" i="2"/>
  <c r="I127" i="2" s="1"/>
  <c r="K127" i="2" s="1"/>
  <c r="J126" i="2"/>
  <c r="H126" i="2"/>
  <c r="I126" i="2" s="1"/>
  <c r="K126" i="2" s="1"/>
  <c r="J125" i="2"/>
  <c r="H125" i="2"/>
  <c r="I125" i="2" s="1"/>
  <c r="K125" i="2" s="1"/>
  <c r="J124" i="2"/>
  <c r="H124" i="2"/>
  <c r="I124" i="2" s="1"/>
  <c r="K124" i="2" s="1"/>
  <c r="G124" i="2"/>
  <c r="C124" i="2"/>
  <c r="H123" i="2"/>
  <c r="I123" i="2" s="1"/>
  <c r="J122" i="2"/>
  <c r="H122" i="2"/>
  <c r="I122" i="2" s="1"/>
  <c r="K122" i="2" s="1"/>
  <c r="J121" i="2"/>
  <c r="H121" i="2"/>
  <c r="I121" i="2" s="1"/>
  <c r="K121" i="2" s="1"/>
  <c r="I120" i="2"/>
  <c r="H120" i="2"/>
  <c r="J119" i="2"/>
  <c r="I119" i="2"/>
  <c r="K119" i="2" s="1"/>
  <c r="H119" i="2"/>
  <c r="C119" i="2"/>
  <c r="K118" i="2"/>
  <c r="J118" i="2"/>
  <c r="H118" i="2"/>
  <c r="I118" i="2" s="1"/>
  <c r="J117" i="2"/>
  <c r="H117" i="2"/>
  <c r="I117" i="2" s="1"/>
  <c r="K117" i="2" s="1"/>
  <c r="J116" i="2"/>
  <c r="H116" i="2"/>
  <c r="I116" i="2" s="1"/>
  <c r="K116" i="2" s="1"/>
  <c r="J115" i="2"/>
  <c r="K115" i="2" s="1"/>
  <c r="H115" i="2"/>
  <c r="I115" i="2" s="1"/>
  <c r="I114" i="2"/>
  <c r="H114" i="2"/>
  <c r="J113" i="2"/>
  <c r="H113" i="2"/>
  <c r="I113" i="2" s="1"/>
  <c r="K113" i="2" s="1"/>
  <c r="H112" i="2"/>
  <c r="I112" i="2" s="1"/>
  <c r="K112" i="2" s="1"/>
  <c r="J111" i="2"/>
  <c r="H111" i="2"/>
  <c r="I111" i="2" s="1"/>
  <c r="K111" i="2" s="1"/>
  <c r="J110" i="2"/>
  <c r="H110" i="2"/>
  <c r="I110" i="2" s="1"/>
  <c r="K110" i="2" s="1"/>
  <c r="I109" i="2"/>
  <c r="H109" i="2"/>
  <c r="J108" i="2"/>
  <c r="I108" i="2"/>
  <c r="K108" i="2" s="1"/>
  <c r="H108" i="2"/>
  <c r="H107" i="2"/>
  <c r="I107" i="2" s="1"/>
  <c r="J106" i="2"/>
  <c r="H106" i="2"/>
  <c r="C106" i="2"/>
  <c r="I106" i="2" s="1"/>
  <c r="K106" i="2" s="1"/>
  <c r="J105" i="2"/>
  <c r="H105" i="2"/>
  <c r="I105" i="2" s="1"/>
  <c r="K105" i="2" s="1"/>
  <c r="H104" i="2"/>
  <c r="I104" i="2" s="1"/>
  <c r="K103" i="2"/>
  <c r="J103" i="2"/>
  <c r="H103" i="2"/>
  <c r="I103" i="2" s="1"/>
  <c r="J102" i="2"/>
  <c r="H102" i="2"/>
  <c r="I102" i="2" s="1"/>
  <c r="K102" i="2" s="1"/>
  <c r="J101" i="2"/>
  <c r="H101" i="2"/>
  <c r="I101" i="2" s="1"/>
  <c r="K101" i="2" s="1"/>
  <c r="I100" i="2"/>
  <c r="K100" i="2" s="1"/>
  <c r="H100" i="2"/>
  <c r="I99" i="2"/>
  <c r="H99" i="2"/>
  <c r="J98" i="2"/>
  <c r="I98" i="2"/>
  <c r="K98" i="2" s="1"/>
  <c r="H98" i="2"/>
  <c r="J97" i="2"/>
  <c r="I97" i="2"/>
  <c r="K97" i="2" s="1"/>
  <c r="H97" i="2"/>
  <c r="J96" i="2"/>
  <c r="I96" i="2"/>
  <c r="K96" i="2" s="1"/>
  <c r="H96" i="2"/>
  <c r="I95" i="2"/>
  <c r="H95" i="2"/>
  <c r="J94" i="2"/>
  <c r="H94" i="2"/>
  <c r="C94" i="2"/>
  <c r="I94" i="2" s="1"/>
  <c r="K94" i="2" s="1"/>
  <c r="J93" i="2"/>
  <c r="K93" i="2" s="1"/>
  <c r="H93" i="2"/>
  <c r="I93" i="2" s="1"/>
  <c r="K92" i="2"/>
  <c r="J92" i="2"/>
  <c r="H92" i="2"/>
  <c r="I92" i="2" s="1"/>
  <c r="H91" i="2"/>
  <c r="I91" i="2" s="1"/>
  <c r="J90" i="2"/>
  <c r="I90" i="2"/>
  <c r="K90" i="2" s="1"/>
  <c r="H90" i="2"/>
  <c r="C90" i="2"/>
  <c r="J89" i="2"/>
  <c r="G89" i="2"/>
  <c r="F89" i="2"/>
  <c r="E89" i="2"/>
  <c r="D89" i="2"/>
  <c r="C89" i="2"/>
  <c r="J87" i="2"/>
  <c r="H87" i="2"/>
  <c r="I87" i="2" s="1"/>
  <c r="K87" i="2" s="1"/>
  <c r="K86" i="2"/>
  <c r="J86" i="2"/>
  <c r="H86" i="2"/>
  <c r="I86" i="2" s="1"/>
  <c r="J85" i="2"/>
  <c r="H85" i="2"/>
  <c r="I85" i="2" s="1"/>
  <c r="K85" i="2" s="1"/>
  <c r="J84" i="2"/>
  <c r="H84" i="2"/>
  <c r="I84" i="2" s="1"/>
  <c r="K84" i="2" s="1"/>
  <c r="J83" i="2"/>
  <c r="D83" i="2"/>
  <c r="H83" i="2" s="1"/>
  <c r="I83" i="2" s="1"/>
  <c r="K83" i="2" s="1"/>
  <c r="I82" i="2"/>
  <c r="H82" i="2"/>
  <c r="H81" i="2"/>
  <c r="I81" i="2" s="1"/>
  <c r="H80" i="2"/>
  <c r="I80" i="2" s="1"/>
  <c r="K80" i="2" s="1"/>
  <c r="J79" i="2"/>
  <c r="H79" i="2"/>
  <c r="I79" i="2" s="1"/>
  <c r="K79" i="2" s="1"/>
  <c r="J78" i="2"/>
  <c r="H78" i="2"/>
  <c r="I78" i="2" s="1"/>
  <c r="K78" i="2" s="1"/>
  <c r="J77" i="2"/>
  <c r="H77" i="2"/>
  <c r="I77" i="2" s="1"/>
  <c r="K77" i="2" s="1"/>
  <c r="I76" i="2"/>
  <c r="H76" i="2"/>
  <c r="J75" i="2"/>
  <c r="H75" i="2"/>
  <c r="I75" i="2" s="1"/>
  <c r="K75" i="2" s="1"/>
  <c r="J74" i="2"/>
  <c r="I74" i="2"/>
  <c r="K74" i="2" s="1"/>
  <c r="H74" i="2"/>
  <c r="J73" i="2"/>
  <c r="H73" i="2"/>
  <c r="I73" i="2" s="1"/>
  <c r="K73" i="2" s="1"/>
  <c r="H72" i="2"/>
  <c r="I72" i="2" s="1"/>
  <c r="K71" i="2"/>
  <c r="J71" i="2"/>
  <c r="H71" i="2"/>
  <c r="I71" i="2" s="1"/>
  <c r="J70" i="2"/>
  <c r="H70" i="2"/>
  <c r="I70" i="2" s="1"/>
  <c r="K70" i="2" s="1"/>
  <c r="J69" i="2"/>
  <c r="H69" i="2"/>
  <c r="I69" i="2" s="1"/>
  <c r="K69" i="2" s="1"/>
  <c r="J68" i="2"/>
  <c r="H68" i="2"/>
  <c r="I68" i="2" s="1"/>
  <c r="K68" i="2" s="1"/>
  <c r="K67" i="2"/>
  <c r="I67" i="2"/>
  <c r="H67" i="2"/>
  <c r="J66" i="2"/>
  <c r="I66" i="2"/>
  <c r="K66" i="2" s="1"/>
  <c r="H66" i="2"/>
  <c r="H65" i="2"/>
  <c r="I65" i="2" s="1"/>
  <c r="J64" i="2"/>
  <c r="H64" i="2"/>
  <c r="C64" i="2"/>
  <c r="I64" i="2" s="1"/>
  <c r="K64" i="2" s="1"/>
  <c r="J63" i="2"/>
  <c r="H63" i="2"/>
  <c r="I63" i="2" s="1"/>
  <c r="K63" i="2" s="1"/>
  <c r="H62" i="2"/>
  <c r="I62" i="2" s="1"/>
  <c r="J61" i="2"/>
  <c r="H61" i="2"/>
  <c r="C61" i="2"/>
  <c r="J60" i="2"/>
  <c r="I60" i="2"/>
  <c r="K60" i="2" s="1"/>
  <c r="H60" i="2"/>
  <c r="J59" i="2"/>
  <c r="I59" i="2"/>
  <c r="K59" i="2" s="1"/>
  <c r="H59" i="2"/>
  <c r="I58" i="2"/>
  <c r="H58" i="2"/>
  <c r="K57" i="2"/>
  <c r="J57" i="2"/>
  <c r="I57" i="2"/>
  <c r="H57" i="2"/>
  <c r="I56" i="2"/>
  <c r="H56" i="2"/>
  <c r="J55" i="2"/>
  <c r="I55" i="2"/>
  <c r="K55" i="2" s="1"/>
  <c r="H55" i="2"/>
  <c r="C55" i="2"/>
  <c r="J54" i="2"/>
  <c r="I54" i="2"/>
  <c r="K54" i="2" s="1"/>
  <c r="H54" i="2"/>
  <c r="J53" i="2"/>
  <c r="H53" i="2"/>
  <c r="I53" i="2" s="1"/>
  <c r="K53" i="2" s="1"/>
  <c r="J52" i="2"/>
  <c r="I52" i="2"/>
  <c r="K52" i="2" s="1"/>
  <c r="H52" i="2"/>
  <c r="C52" i="2"/>
  <c r="H51" i="2"/>
  <c r="I51" i="2" s="1"/>
  <c r="J50" i="2"/>
  <c r="H50" i="2"/>
  <c r="I50" i="2" s="1"/>
  <c r="K50" i="2" s="1"/>
  <c r="J49" i="2"/>
  <c r="H49" i="2"/>
  <c r="I49" i="2" s="1"/>
  <c r="K49" i="2" s="1"/>
  <c r="C49" i="2"/>
  <c r="H48" i="2"/>
  <c r="I48" i="2" s="1"/>
  <c r="J47" i="2"/>
  <c r="K47" i="2" s="1"/>
  <c r="H47" i="2"/>
  <c r="I47" i="2" s="1"/>
  <c r="K46" i="2"/>
  <c r="J46" i="2"/>
  <c r="H46" i="2"/>
  <c r="I46" i="2" s="1"/>
  <c r="H45" i="2"/>
  <c r="I45" i="2" s="1"/>
  <c r="J44" i="2"/>
  <c r="I44" i="2"/>
  <c r="K44" i="2" s="1"/>
  <c r="H44" i="2"/>
  <c r="C44" i="2"/>
  <c r="J43" i="2"/>
  <c r="H43" i="2"/>
  <c r="C43" i="2"/>
  <c r="I43" i="2" s="1"/>
  <c r="K43" i="2" s="1"/>
  <c r="J42" i="2"/>
  <c r="H42" i="2"/>
  <c r="I42" i="2" s="1"/>
  <c r="K42" i="2" s="1"/>
  <c r="J41" i="2"/>
  <c r="J37" i="2" s="1"/>
  <c r="H41" i="2"/>
  <c r="C41" i="2"/>
  <c r="I41" i="2" s="1"/>
  <c r="K41" i="2" s="1"/>
  <c r="J40" i="2"/>
  <c r="H40" i="2"/>
  <c r="I40" i="2" s="1"/>
  <c r="K40" i="2" s="1"/>
  <c r="J39" i="2"/>
  <c r="H39" i="2"/>
  <c r="I39" i="2" s="1"/>
  <c r="G37" i="2"/>
  <c r="G180" i="2" s="1"/>
  <c r="F37" i="2"/>
  <c r="E37" i="2"/>
  <c r="C37" i="2"/>
  <c r="J34" i="2"/>
  <c r="I34" i="2"/>
  <c r="K34" i="2" s="1"/>
  <c r="H34" i="2"/>
  <c r="J33" i="2"/>
  <c r="H33" i="2"/>
  <c r="I33" i="2" s="1"/>
  <c r="K33" i="2" s="1"/>
  <c r="J32" i="2"/>
  <c r="I32" i="2"/>
  <c r="K32" i="2" s="1"/>
  <c r="H32" i="2"/>
  <c r="H31" i="2"/>
  <c r="I31" i="2" s="1"/>
  <c r="J30" i="2"/>
  <c r="H30" i="2"/>
  <c r="C30" i="2"/>
  <c r="I30" i="2" s="1"/>
  <c r="K30" i="2" s="1"/>
  <c r="J29" i="2"/>
  <c r="H29" i="2"/>
  <c r="I29" i="2" s="1"/>
  <c r="K29" i="2" s="1"/>
  <c r="I28" i="2"/>
  <c r="H28" i="2"/>
  <c r="J27" i="2"/>
  <c r="I27" i="2"/>
  <c r="K27" i="2" s="1"/>
  <c r="H27" i="2"/>
  <c r="H26" i="2"/>
  <c r="I26" i="2" s="1"/>
  <c r="J25" i="2"/>
  <c r="H25" i="2"/>
  <c r="C25" i="2"/>
  <c r="I25" i="2" s="1"/>
  <c r="K25" i="2" s="1"/>
  <c r="H24" i="2"/>
  <c r="I24" i="2" s="1"/>
  <c r="J23" i="2"/>
  <c r="H23" i="2"/>
  <c r="I23" i="2" s="1"/>
  <c r="K23" i="2" s="1"/>
  <c r="K22" i="2"/>
  <c r="J22" i="2"/>
  <c r="H22" i="2"/>
  <c r="I22" i="2" s="1"/>
  <c r="J21" i="2"/>
  <c r="H21" i="2"/>
  <c r="C21" i="2"/>
  <c r="I21" i="2" s="1"/>
  <c r="K21" i="2" s="1"/>
  <c r="J20" i="2"/>
  <c r="H20" i="2"/>
  <c r="I20" i="2" s="1"/>
  <c r="K20" i="2" s="1"/>
  <c r="J19" i="2"/>
  <c r="H19" i="2"/>
  <c r="I19" i="2" s="1"/>
  <c r="K19" i="2" s="1"/>
  <c r="J18" i="2"/>
  <c r="H18" i="2"/>
  <c r="I18" i="2" s="1"/>
  <c r="K18" i="2" s="1"/>
  <c r="I17" i="2"/>
  <c r="H17" i="2"/>
  <c r="J16" i="2"/>
  <c r="I16" i="2"/>
  <c r="K16" i="2" s="1"/>
  <c r="H16" i="2"/>
  <c r="H15" i="2"/>
  <c r="I15" i="2" s="1"/>
  <c r="J14" i="2"/>
  <c r="H14" i="2"/>
  <c r="C14" i="2"/>
  <c r="I14" i="2" s="1"/>
  <c r="K14" i="2" s="1"/>
  <c r="J13" i="2"/>
  <c r="H13" i="2"/>
  <c r="I13" i="2" s="1"/>
  <c r="K13" i="2" s="1"/>
  <c r="J12" i="2"/>
  <c r="I12" i="2"/>
  <c r="K12" i="2" s="1"/>
  <c r="H12" i="2"/>
  <c r="C12" i="2"/>
  <c r="J11" i="2"/>
  <c r="J7" i="2" s="1"/>
  <c r="J180" i="2" s="1"/>
  <c r="I11" i="2"/>
  <c r="K11" i="2" s="1"/>
  <c r="H11" i="2"/>
  <c r="H10" i="2"/>
  <c r="I10" i="2" s="1"/>
  <c r="J9" i="2"/>
  <c r="H9" i="2"/>
  <c r="C9" i="2"/>
  <c r="H7" i="2"/>
  <c r="G7" i="2"/>
  <c r="F7" i="2"/>
  <c r="F180" i="2" s="1"/>
  <c r="E7" i="2"/>
  <c r="E180" i="2" s="1"/>
  <c r="D7" i="2"/>
  <c r="K150" i="2" l="1"/>
  <c r="K39" i="2"/>
  <c r="K89" i="2"/>
  <c r="I162" i="2"/>
  <c r="K162" i="2" s="1"/>
  <c r="H148" i="2"/>
  <c r="C7" i="2"/>
  <c r="C180" i="2" s="1"/>
  <c r="I61" i="2"/>
  <c r="K61" i="2" s="1"/>
  <c r="I156" i="2"/>
  <c r="K156" i="2" s="1"/>
  <c r="I174" i="2"/>
  <c r="H178" i="2"/>
  <c r="K179" i="2"/>
  <c r="K178" i="2" s="1"/>
  <c r="K136" i="2"/>
  <c r="K132" i="2" s="1"/>
  <c r="I9" i="2"/>
  <c r="D37" i="2"/>
  <c r="D180" i="2" s="1"/>
  <c r="H37" i="2"/>
  <c r="I89" i="2"/>
  <c r="H89" i="2"/>
  <c r="H180" i="2" s="1"/>
  <c r="D148" i="2"/>
  <c r="K148" i="2" l="1"/>
  <c r="I148" i="2"/>
  <c r="I37" i="2"/>
  <c r="I7" i="2"/>
  <c r="K9" i="2"/>
  <c r="K7" i="2" s="1"/>
  <c r="K37" i="2"/>
  <c r="I180" i="2" l="1"/>
  <c r="K180" i="2"/>
  <c r="S168" i="1" l="1"/>
  <c r="R167" i="1"/>
  <c r="Q167" i="1"/>
  <c r="P167" i="1"/>
  <c r="O167" i="1"/>
  <c r="N167" i="1"/>
  <c r="M167" i="1"/>
  <c r="L167" i="1"/>
  <c r="K167" i="1"/>
  <c r="J167" i="1"/>
  <c r="I167" i="1"/>
  <c r="H167" i="1"/>
  <c r="G167" i="1"/>
  <c r="S165" i="1"/>
  <c r="R164" i="1"/>
  <c r="Q164" i="1"/>
  <c r="P164" i="1"/>
  <c r="O164" i="1"/>
  <c r="N164" i="1"/>
  <c r="M164" i="1"/>
  <c r="L164" i="1"/>
  <c r="K164" i="1"/>
  <c r="J164" i="1"/>
  <c r="I164" i="1"/>
  <c r="H164" i="1"/>
  <c r="G164" i="1"/>
  <c r="S163" i="1"/>
  <c r="S162" i="1"/>
  <c r="R161" i="1"/>
  <c r="Q161" i="1"/>
  <c r="P161" i="1"/>
  <c r="O161" i="1"/>
  <c r="N161" i="1"/>
  <c r="M161" i="1"/>
  <c r="L161" i="1"/>
  <c r="K161" i="1"/>
  <c r="J161" i="1"/>
  <c r="I161" i="1"/>
  <c r="H161" i="1"/>
  <c r="G161" i="1"/>
  <c r="S161" i="1" s="1"/>
  <c r="S159" i="1"/>
  <c r="S158" i="1"/>
  <c r="R157" i="1"/>
  <c r="Q157" i="1"/>
  <c r="P157" i="1"/>
  <c r="O157" i="1"/>
  <c r="N157" i="1"/>
  <c r="M157" i="1"/>
  <c r="L157" i="1"/>
  <c r="K157" i="1"/>
  <c r="J157" i="1"/>
  <c r="I157" i="1"/>
  <c r="H157" i="1"/>
  <c r="G157" i="1"/>
  <c r="S155" i="1"/>
  <c r="S154" i="1"/>
  <c r="S153" i="1"/>
  <c r="R152" i="1"/>
  <c r="Q152" i="1"/>
  <c r="P152" i="1"/>
  <c r="O152" i="1"/>
  <c r="N152" i="1"/>
  <c r="M152" i="1"/>
  <c r="L152" i="1"/>
  <c r="K152" i="1"/>
  <c r="J152" i="1"/>
  <c r="I152" i="1"/>
  <c r="H152" i="1"/>
  <c r="G152" i="1"/>
  <c r="S150" i="1"/>
  <c r="S149" i="1"/>
  <c r="S148" i="1"/>
  <c r="S147" i="1"/>
  <c r="S146" i="1"/>
  <c r="S145" i="1"/>
  <c r="S144" i="1"/>
  <c r="S143" i="1"/>
  <c r="S142" i="1"/>
  <c r="S141" i="1"/>
  <c r="S140" i="1"/>
  <c r="S139" i="1"/>
  <c r="S138" i="1"/>
  <c r="S137" i="1"/>
  <c r="S136" i="1"/>
  <c r="S135" i="1"/>
  <c r="S134" i="1"/>
  <c r="H134" i="1"/>
  <c r="S133" i="1"/>
  <c r="I132" i="1"/>
  <c r="S132" i="1" s="1"/>
  <c r="R131" i="1"/>
  <c r="Q131" i="1"/>
  <c r="P131" i="1"/>
  <c r="O131" i="1"/>
  <c r="N131" i="1"/>
  <c r="M131" i="1"/>
  <c r="L131" i="1"/>
  <c r="K131" i="1"/>
  <c r="J131" i="1"/>
  <c r="H131" i="1"/>
  <c r="G131" i="1"/>
  <c r="S129" i="1"/>
  <c r="S128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S125" i="1"/>
  <c r="S124" i="1"/>
  <c r="S123" i="1"/>
  <c r="S122" i="1"/>
  <c r="S121" i="1"/>
  <c r="S120" i="1"/>
  <c r="S119" i="1"/>
  <c r="S118" i="1"/>
  <c r="I118" i="1"/>
  <c r="S117" i="1"/>
  <c r="S116" i="1"/>
  <c r="S115" i="1"/>
  <c r="S114" i="1"/>
  <c r="S113" i="1"/>
  <c r="S112" i="1"/>
  <c r="S111" i="1"/>
  <c r="S110" i="1"/>
  <c r="S109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S106" i="1"/>
  <c r="S105" i="1"/>
  <c r="S104" i="1"/>
  <c r="S103" i="1"/>
  <c r="S102" i="1"/>
  <c r="S101" i="1"/>
  <c r="S100" i="1"/>
  <c r="S99" i="1"/>
  <c r="S98" i="1"/>
  <c r="S97" i="1"/>
  <c r="S96" i="1"/>
  <c r="S95" i="1"/>
  <c r="I94" i="1"/>
  <c r="S94" i="1" s="1"/>
  <c r="S93" i="1"/>
  <c r="S92" i="1"/>
  <c r="S91" i="1"/>
  <c r="S90" i="1"/>
  <c r="S89" i="1"/>
  <c r="S88" i="1"/>
  <c r="S87" i="1"/>
  <c r="S86" i="1"/>
  <c r="S85" i="1"/>
  <c r="S84" i="1"/>
  <c r="S83" i="1"/>
  <c r="S82" i="1"/>
  <c r="S81" i="1"/>
  <c r="S80" i="1"/>
  <c r="S79" i="1"/>
  <c r="S78" i="1"/>
  <c r="S77" i="1"/>
  <c r="S76" i="1"/>
  <c r="S75" i="1"/>
  <c r="R74" i="1"/>
  <c r="Q74" i="1"/>
  <c r="P74" i="1"/>
  <c r="O74" i="1"/>
  <c r="N74" i="1"/>
  <c r="M74" i="1"/>
  <c r="L74" i="1"/>
  <c r="K74" i="1"/>
  <c r="J74" i="1"/>
  <c r="H74" i="1"/>
  <c r="G74" i="1"/>
  <c r="S72" i="1"/>
  <c r="S71" i="1"/>
  <c r="S70" i="1"/>
  <c r="I70" i="1"/>
  <c r="G70" i="1"/>
  <c r="G29" i="1" s="1"/>
  <c r="S29" i="1" s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R29" i="1"/>
  <c r="Q29" i="1"/>
  <c r="P29" i="1"/>
  <c r="O29" i="1"/>
  <c r="N29" i="1"/>
  <c r="M29" i="1"/>
  <c r="L29" i="1"/>
  <c r="K29" i="1"/>
  <c r="J29" i="1"/>
  <c r="I29" i="1"/>
  <c r="T29" i="1" s="1"/>
  <c r="H29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I9" i="1"/>
  <c r="S9" i="1" s="1"/>
  <c r="R8" i="1"/>
  <c r="Q8" i="1"/>
  <c r="P8" i="1"/>
  <c r="O8" i="1"/>
  <c r="N8" i="1"/>
  <c r="M8" i="1"/>
  <c r="L8" i="1"/>
  <c r="K8" i="1"/>
  <c r="J8" i="1"/>
  <c r="H8" i="1"/>
  <c r="G8" i="1"/>
  <c r="M170" i="1" l="1"/>
  <c r="Q170" i="1"/>
  <c r="I74" i="1"/>
  <c r="S108" i="1"/>
  <c r="S127" i="1"/>
  <c r="S157" i="1"/>
  <c r="S164" i="1"/>
  <c r="J170" i="1"/>
  <c r="N170" i="1"/>
  <c r="R170" i="1"/>
  <c r="S74" i="1"/>
  <c r="S131" i="1"/>
  <c r="S152" i="1"/>
  <c r="H170" i="1"/>
  <c r="L170" i="1"/>
  <c r="P170" i="1"/>
  <c r="G170" i="1"/>
  <c r="K170" i="1"/>
  <c r="O170" i="1"/>
  <c r="I8" i="1"/>
  <c r="S8" i="1" s="1"/>
  <c r="S167" i="1"/>
  <c r="I131" i="1"/>
  <c r="I170" i="1" l="1"/>
  <c r="S17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H134" authorId="0" shapeId="0" xr:uid="{C0139A37-6ADA-4A42-B557-948AD8E3A099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DE ESTE MONTO PENDIENTE DE INVESTIGAR  RD$63,720.00, YA QUE ME AUMENTA EL VALOR DEL ACTIVO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Aramirez</author>
  </authors>
  <commentList>
    <comment ref="I30" authorId="0" shapeId="0" xr:uid="{2B4780E0-BE42-48E6-9ED3-9A0837A63B64}">
      <text>
        <r>
          <rPr>
            <b/>
            <sz val="9"/>
            <color indexed="81"/>
            <rFont val="Tahoma"/>
            <family val="2"/>
          </rPr>
          <t>Aramirez: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1"/>
            <color indexed="81"/>
            <rFont val="Tahoma"/>
            <family val="2"/>
          </rPr>
          <t>ESTE MONTO INCLUYE EL MONTO DE VACACIONES</t>
        </r>
      </text>
    </comment>
  </commentList>
</comments>
</file>

<file path=xl/sharedStrings.xml><?xml version="1.0" encoding="utf-8"?>
<sst xmlns="http://schemas.openxmlformats.org/spreadsheetml/2006/main" count="680" uniqueCount="487">
  <si>
    <t>LIGA MUNICIPAL DOMINICANA</t>
  </si>
  <si>
    <t xml:space="preserve">     EJECUCION PRESUPUESTARIA DE GASTOS Y</t>
  </si>
  <si>
    <t xml:space="preserve"> APLICACIONES FINANCIERA CORRESPONDIENTES AL MES DE MARZO</t>
  </si>
  <si>
    <t>TIPO</t>
  </si>
  <si>
    <t>CONCEPTO</t>
  </si>
  <si>
    <t>CTA</t>
  </si>
  <si>
    <t>SUBCTA</t>
  </si>
  <si>
    <t>AUX.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</si>
  <si>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</si>
  <si>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</si>
  <si>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</si>
  <si>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</si>
  <si>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</si>
  <si>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</si>
  <si>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</si>
  <si>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</si>
  <si>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</si>
  <si>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</si>
  <si>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</si>
  <si>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</si>
  <si>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</si>
  <si>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ACUMULADOS</t>
  </si>
  <si>
    <t>REMUNERACIONES</t>
  </si>
  <si>
    <t>01</t>
  </si>
  <si>
    <t>SUELDOS FIJOS</t>
  </si>
  <si>
    <t>S. PERSONAL  CONTRATADO O IGUALADO</t>
  </si>
  <si>
    <t>06</t>
  </si>
  <si>
    <t>JORNALEROS</t>
  </si>
  <si>
    <t>SUELDOS FIJOS EN TRAMITE DE PENSIONES</t>
  </si>
  <si>
    <t>REGALIA PASCUAL</t>
  </si>
  <si>
    <t>03</t>
  </si>
  <si>
    <t>PRESTACIONES LAB. POR DESVINC.</t>
  </si>
  <si>
    <t>COMP. POE GASTOS DE ALIMENTACION</t>
  </si>
  <si>
    <t>COMP. HORAS EXTRAS</t>
  </si>
  <si>
    <t>05</t>
  </si>
  <si>
    <t>COMP.  POR SERV. DE SEGURIDAD</t>
  </si>
  <si>
    <t>COMP.  POR  RESULTADO</t>
  </si>
  <si>
    <t>08</t>
  </si>
  <si>
    <t>COMPENSACIONES ESPECIALES</t>
  </si>
  <si>
    <t>09</t>
  </si>
  <si>
    <t>BONO POR DESEMPEÑO</t>
  </si>
  <si>
    <t>DIETAS EN EL PAIS</t>
  </si>
  <si>
    <t>.</t>
  </si>
  <si>
    <t>GASTOS DE REPRESENT.</t>
  </si>
  <si>
    <t>02</t>
  </si>
  <si>
    <t>GRATIFICACIONES POR PASANTIAS</t>
  </si>
  <si>
    <t>04</t>
  </si>
  <si>
    <t>OTRAS GRATIFICACIONES</t>
  </si>
  <si>
    <t>CONTRIBUCION AL SEGURO DE SALUD</t>
  </si>
  <si>
    <t>CONTRIB. AL SEGURO DE PENSIONES</t>
  </si>
  <si>
    <t>CONTRIB. AL SEGURO RIESGO LAB.</t>
  </si>
  <si>
    <t>SERVICIOS  BASICOS</t>
  </si>
  <si>
    <t>TELEF. LARGA DISTANACIA</t>
  </si>
  <si>
    <t>TELEFONO LOCAL</t>
  </si>
  <si>
    <t>TELEFAX Y CORREOS</t>
  </si>
  <si>
    <t>SERV. DE INTERNET Y TELEV. POR CABLE</t>
  </si>
  <si>
    <t>ELECTRICIDAD</t>
  </si>
  <si>
    <t xml:space="preserve">AGUA </t>
  </si>
  <si>
    <t>RECOLEC. DE RESIDUOS</t>
  </si>
  <si>
    <t>AVISO Y PROPAGANDA</t>
  </si>
  <si>
    <t>IMPRES. Y ENCUADERN.</t>
  </si>
  <si>
    <t>VIAT. DENTRO DEL PAIS</t>
  </si>
  <si>
    <t>VIAT. FUERA DEL PAIS</t>
  </si>
  <si>
    <t>PASAJES</t>
  </si>
  <si>
    <t>FLETES</t>
  </si>
  <si>
    <t>ALMACENAJE</t>
  </si>
  <si>
    <t>PEAJE</t>
  </si>
  <si>
    <t>ALQ. EDIF. Y LOCALES</t>
  </si>
  <si>
    <t>ALQ. MAQ Y EQUIPOS DE COMUNICACIÓN</t>
  </si>
  <si>
    <t>ALQ. MAQ Y EQUIPOS DE OFICINA</t>
  </si>
  <si>
    <t>ALQ. EQUIPO DE TRANSP.</t>
  </si>
  <si>
    <t>OTROS ALQUILERES</t>
  </si>
  <si>
    <t>SEG. BIENES  INMUEBLES</t>
  </si>
  <si>
    <t>SEG. BIENES MUEBLES</t>
  </si>
  <si>
    <t>SEG. MEDICO</t>
  </si>
  <si>
    <t>OBRAS MENORES EN EDIFICACIONES</t>
  </si>
  <si>
    <t>MANT. Y REP. DE MUEBLE Y EQUIPO DE OF.</t>
  </si>
  <si>
    <t>MANT. Y REP. DE EQUIPO PARA COMPUT.</t>
  </si>
  <si>
    <t>MANT. Y REP. DE EQUIPOS  SANITARIOS</t>
  </si>
  <si>
    <t>MANT. Y REP. DE EQUIPOS  DE COMUNIC.</t>
  </si>
  <si>
    <t>MANT. Y REP. DE EQUIPO DE TRANSP.</t>
  </si>
  <si>
    <t>GASTOS JUDICIALES</t>
  </si>
  <si>
    <t>COMISION Y GASTOS BANCARIOS</t>
  </si>
  <si>
    <t>SERVICIOS FUNERARIOS Y GASTOS CONEXOS</t>
  </si>
  <si>
    <t>LAVANDERIA</t>
  </si>
  <si>
    <t>LIMPIEZA E HIGIENE</t>
  </si>
  <si>
    <t>ACTIVIVIDADES CULT. NAC. Y  MUNICIP.</t>
  </si>
  <si>
    <t>ACTIVIDADES FESTIVAS Y ASISTENCIAS SOCIAL</t>
  </si>
  <si>
    <t>ACTIVIDADES SEPORTIVA, DE RECREAC.Y ENTRETEN.</t>
  </si>
  <si>
    <t>ACTIVIDADES JUVENTUD Y GENERO</t>
  </si>
  <si>
    <t xml:space="preserve">SERVICIOS DE CAPACITACION </t>
  </si>
  <si>
    <t>SERV. DE INFORMATICA Y SIST. COMPUT.</t>
  </si>
  <si>
    <t>OTROS SERV. TECNICOS PROF.</t>
  </si>
  <si>
    <t xml:space="preserve">IMPUESTOS, DERECHOS Y TASAS </t>
  </si>
  <si>
    <t>99</t>
  </si>
  <si>
    <t>OTROS GASTOS OPERAC. DE LA INST.</t>
  </si>
  <si>
    <t>MATERIALES Y SUM.</t>
  </si>
  <si>
    <t>ALIM. Y BEBIDAS PARA HUM.</t>
  </si>
  <si>
    <t>PRODUCTOS PECUARIOS</t>
  </si>
  <si>
    <t>PRODUCTOS AGRICOLAS</t>
  </si>
  <si>
    <t>PRODUCTOS FORESTALES</t>
  </si>
  <si>
    <t>HILADOS Y TELAS</t>
  </si>
  <si>
    <t>ACABADOS TEXTILES</t>
  </si>
  <si>
    <t>PRENDA DE VESTIR</t>
  </si>
  <si>
    <t>PAPEL DE ESCRITORIO</t>
  </si>
  <si>
    <t>PROD. DE PAPEL Y CARTON</t>
  </si>
  <si>
    <t>PRODUCTOS DE ARTES GRAFICAS</t>
  </si>
  <si>
    <t>LIBROS, REVISTAS Y PERIODICOS</t>
  </si>
  <si>
    <t>PROD. FARMACEUTICOS Y CON.</t>
  </si>
  <si>
    <t>CUEROS Y PIELES</t>
  </si>
  <si>
    <t>NEUMATICOS Y CAMARA DE AIRE</t>
  </si>
  <si>
    <t>ART. DE PLASTICOS Y CONEX.</t>
  </si>
  <si>
    <t>PRODUCTOS DE CEMENTOS</t>
  </si>
  <si>
    <t>PRODUCTOS METALICOS</t>
  </si>
  <si>
    <t>HERRAMIENTAS MENORES</t>
  </si>
  <si>
    <t>PRODUCTOS AISLANTES</t>
  </si>
  <si>
    <t>GASOLINA</t>
  </si>
  <si>
    <t>GASOIL</t>
  </si>
  <si>
    <t>GAS GLP</t>
  </si>
  <si>
    <t>INSECTICIDAS, FUMIGANTES Y OTROS</t>
  </si>
  <si>
    <t>ACEITE Y GRASAS</t>
  </si>
  <si>
    <t>LUBRICANTES</t>
  </si>
  <si>
    <t>PINTURAS, LACAS, BARNIES, DILUYENTES Y ABSORB. ETC.</t>
  </si>
  <si>
    <t>UTILES DE LIMPIEZA</t>
  </si>
  <si>
    <t>UTILES DE ESCRIT., OF. INFORM Y ENS.</t>
  </si>
  <si>
    <t>UTILES DE COCINA Y COMEDOR</t>
  </si>
  <si>
    <t>PRODUCTOS ELECT. Y AFINES</t>
  </si>
  <si>
    <t>OTROS RESPUESTOS Y ACCESORIOS MENORES</t>
  </si>
  <si>
    <t>UTILES DIVERSOS</t>
  </si>
  <si>
    <t>TRANSFERENCIAS CORRIENTES</t>
  </si>
  <si>
    <t>PENSIONES Y JUBIL.</t>
  </si>
  <si>
    <t>AYDAS Y DONAC. PROG.  A  HOG. Y PERS.</t>
  </si>
  <si>
    <t>AYDAS Y DONAC. OCAS.  A  HOG. Y PERS.</t>
  </si>
  <si>
    <t>PREMIO LITERARIOS, DEPORTIVOS Y CUTURAL</t>
  </si>
  <si>
    <t>BECAS DE ESTUDIOS NAC.</t>
  </si>
  <si>
    <t>BECAS Y VIAJES DE ESTUDIOS EXT.</t>
  </si>
  <si>
    <t>TRANSF.  CTES.  A  EMPRESAS DEL SECTOR PUB.</t>
  </si>
  <si>
    <t>TRANSF. CTES. A INST. S/F DE LUCROS</t>
  </si>
  <si>
    <t>OTRAS TRANSF. CTES. A  INST. DE SEG. SOC.</t>
  </si>
  <si>
    <t>TRANSF.  CORRIENTES  A MUNICIPIOS</t>
  </si>
  <si>
    <t>OTRAS TRANSF. CTES. A  MUNICIPIOS</t>
  </si>
  <si>
    <t>TRANSF. CTES. A INSTIT. DESENT. MUNICIP.</t>
  </si>
  <si>
    <t>OTRAS TRANSF. CTES. A INSTIT. DESENT. MUNICIP.</t>
  </si>
  <si>
    <t>TRANSF. CTES. A INSTIT. PUB. NO FINANC. NAC.</t>
  </si>
  <si>
    <t xml:space="preserve">TRANSF. CTES. A INSTIT. PUB. NO FINANC. MUNIC. </t>
  </si>
  <si>
    <t>TRANSF. CTES. A INSTIT. PUB.  FINANC. MONET.</t>
  </si>
  <si>
    <t xml:space="preserve">TRANSF. CTES. DESTINADA A OTRAS INSTIT. PUB.  </t>
  </si>
  <si>
    <t>TRANSFERENCIAS DE CAPITAL</t>
  </si>
  <si>
    <t>TRANSF. DE CAPITAL  A  MUNICIPIOS</t>
  </si>
  <si>
    <t>OTRAS TRANSF. DE CAPITAL  A  MUNIC.</t>
  </si>
  <si>
    <t>BIENES MUEBLES, INMUEB. E INTANG.</t>
  </si>
  <si>
    <t>MUEBLES DE OFIC. Y ESTANTERIA</t>
  </si>
  <si>
    <t>MUEBLES DE ALOJAMIENTOS</t>
  </si>
  <si>
    <t>EQUIPOS DE COMPUTOS</t>
  </si>
  <si>
    <t>ELECTRODOMESTICOS</t>
  </si>
  <si>
    <t>OTROS MUEBLES DE OFIC. NO IDENT. PRECEDENTEMENTE</t>
  </si>
  <si>
    <t>EQUIPOS Y APARATOS AUDIOVISUALES</t>
  </si>
  <si>
    <t>EQUIPO MEDICO Y DE LABORATORIO</t>
  </si>
  <si>
    <t>AUTOMOBILES Y CAMIONES</t>
  </si>
  <si>
    <t>EQUIPOS DE TRACCION</t>
  </si>
  <si>
    <t>EQUIPOS DE ELEVACION</t>
  </si>
  <si>
    <t>OTROS EQUIPOS DE TRANSPORTE</t>
  </si>
  <si>
    <t>MAQUINARIA Y EQUIPO INDUSTRIAL</t>
  </si>
  <si>
    <t xml:space="preserve">EQUIPO DE COMUNIC., TELCOMUNIC. Y SEÑALAMIENTO </t>
  </si>
  <si>
    <t>HERRAMIENTAS Y MAQUINARIAS</t>
  </si>
  <si>
    <t>OTROS EQUIPOS</t>
  </si>
  <si>
    <t>EQUIPOS DE SEGURADAD</t>
  </si>
  <si>
    <t>P'ROGRAMA DE INFORMATICA</t>
  </si>
  <si>
    <t>MARCAS Y PATENTES</t>
  </si>
  <si>
    <t>TERRENOS RURALES SIN MEJORAS</t>
  </si>
  <si>
    <t>OBRAS</t>
  </si>
  <si>
    <t>OBRA PARA EDIFICACION NO RESIDENCIAL</t>
  </si>
  <si>
    <t>OBRAS PARA EDIF. Y OTRAS ESTRUCTURAS</t>
  </si>
  <si>
    <t>OBRAS HIDRAULICAS Y SANITARIA</t>
  </si>
  <si>
    <t>GASTOS FINANCIEROS</t>
  </si>
  <si>
    <t>INTERESES  DEUDA  INTERNA  C/P</t>
  </si>
  <si>
    <t>INTERESES  DEUDA EXTERNA  C/P</t>
  </si>
  <si>
    <t>DISMINUCION DE DISPONIBILIDADES</t>
  </si>
  <si>
    <t>DISMINUCION DE PASIVOS FINANCIEROS</t>
  </si>
  <si>
    <t>AMORT. DE LA DEUDA PUB. INT. A C/P</t>
  </si>
  <si>
    <t>DISMINUCION DE PASIVOS</t>
  </si>
  <si>
    <t>4</t>
  </si>
  <si>
    <t>DISMINUCION CUENTA POR PAGAR</t>
  </si>
  <si>
    <t>TOTAL GASTOS Y APLICACIONES FINANCIERA</t>
  </si>
  <si>
    <t>LIC. VICTOR JOSE D' AZA</t>
  </si>
  <si>
    <t>LIC.  LOURDES MIRABAL</t>
  </si>
  <si>
    <t>Secretario General</t>
  </si>
  <si>
    <t>Sub-Sec. Adtiva y Financiera</t>
  </si>
  <si>
    <t xml:space="preserve">LIC. CLARISSA DE LEON </t>
  </si>
  <si>
    <t>LIC. SULEIKA RUIZ CUEVAS</t>
  </si>
  <si>
    <t>Directora Financiera</t>
  </si>
  <si>
    <t>Encargada de Contabilidad</t>
  </si>
  <si>
    <t xml:space="preserve">Presupuesto de Gastos y Aplicaciones Financieras </t>
  </si>
  <si>
    <t xml:space="preserve"> Acumulado al mes de Marzo 2022</t>
  </si>
  <si>
    <t>En RD$</t>
  </si>
  <si>
    <t>CUENTA</t>
  </si>
  <si>
    <t>PRESUPUESTO APROBADO 2022</t>
  </si>
  <si>
    <t>SUPERAVIT O REINTEGRO LMD 2022</t>
  </si>
  <si>
    <t>SUPERAVIT O REINTEGRO LIMPIO MI PAIS  2022</t>
  </si>
  <si>
    <t>SUPERAVIT O REINTEGRO PROG. REVIVIR LAS NAV. Y ACTIVIDES</t>
  </si>
  <si>
    <t>PROGRAMA DE APOYO A LOS GOB, LOCALES PARA INFRAESTRUCTURA DE COMPETENCIA RD$4,000,000.000.00</t>
  </si>
  <si>
    <t>PRESUPUESTO MODIFICADO  2022</t>
  </si>
  <si>
    <t>PRESUPUESTO DEFINITIVO 2022</t>
  </si>
  <si>
    <t>EJECUCION ACUMULADA  A  MARZO</t>
  </si>
  <si>
    <t>PENDIENTE DE EJECUTAR</t>
  </si>
  <si>
    <t>2.1.1</t>
  </si>
  <si>
    <t>SUELDOS PARA CARGOS FIJOS</t>
  </si>
  <si>
    <t>2.1.1.1.01</t>
  </si>
  <si>
    <t>2.1.1.2</t>
  </si>
  <si>
    <t>SUELDOS PERSONAL TEMPORERO</t>
  </si>
  <si>
    <t>2.1.1.2.01</t>
  </si>
  <si>
    <t>SUELDOS PERSONAL  CONTRATADOS (NOMINAL)</t>
  </si>
  <si>
    <t>2.1.1.2.06</t>
  </si>
  <si>
    <t>2.1.1.3.01</t>
  </si>
  <si>
    <t>SUELDO PERSONAL EN TRAMITE DE PENSIONES</t>
  </si>
  <si>
    <t>2.1.1.4.01</t>
  </si>
  <si>
    <t>SUELDO ANUAL No. 13</t>
  </si>
  <si>
    <t>2.1.1.5</t>
  </si>
  <si>
    <t>PRESTACIONES ECONOMICAS</t>
  </si>
  <si>
    <t>2.1.1.5.01</t>
  </si>
  <si>
    <t xml:space="preserve">PRESTACIONES LABORALES POR DESVINCULACION </t>
  </si>
  <si>
    <t>2.1.2.2</t>
  </si>
  <si>
    <t>COMPENSACION</t>
  </si>
  <si>
    <t>2.1.2.2.01</t>
  </si>
  <si>
    <t>COMPESACION POR GASTOS DE ALIMENTACION</t>
  </si>
  <si>
    <t>2.1.2.2.02</t>
  </si>
  <si>
    <t>COMPESACION POR HORAS EXTRAORDINARIAS</t>
  </si>
  <si>
    <t>2.1.2.2.05</t>
  </si>
  <si>
    <t>COMPESACION POR SERVICIOS DE SEGURIDAD</t>
  </si>
  <si>
    <t>2.1.2.2.06</t>
  </si>
  <si>
    <t>COMPESACION POR RESULTADOS</t>
  </si>
  <si>
    <t>2.1.2.2.08</t>
  </si>
  <si>
    <t>COMPESACION ESPECIALES</t>
  </si>
  <si>
    <t>2.1.2.2.09</t>
  </si>
  <si>
    <t>2.1.3.1</t>
  </si>
  <si>
    <t>DIETAS Y GASTOS DE REPRESENTACION</t>
  </si>
  <si>
    <t>2.1.3.1.01</t>
  </si>
  <si>
    <t>2.1.3.2</t>
  </si>
  <si>
    <t>GASTOS DE REPRESENTCION</t>
  </si>
  <si>
    <t>2.1.3.2.01</t>
  </si>
  <si>
    <t>GASTOS DE REPRESENTACION EN EL PAIS</t>
  </si>
  <si>
    <t>2.1.4.2</t>
  </si>
  <si>
    <t>OTRAS GRATIFICACIONES Y BONIFICACIONES</t>
  </si>
  <si>
    <t>2.1.4.2.02</t>
  </si>
  <si>
    <t>GRATIFICACIONES POR PASANTIA</t>
  </si>
  <si>
    <t>2.1.4.2.04</t>
  </si>
  <si>
    <t xml:space="preserve">OTRAS  GRATIFICACIONES </t>
  </si>
  <si>
    <t>2.1.5.</t>
  </si>
  <si>
    <t>CONTRIB. A LA SEGURIDAD SOC. Y RIEGO LAB.</t>
  </si>
  <si>
    <t>2.1.5.1.01</t>
  </si>
  <si>
    <t>CONTRIBUCIONES AL SEGURO DE SALUD</t>
  </si>
  <si>
    <t>2.1.5.2.01</t>
  </si>
  <si>
    <t>CONTRIBUCIONES AL SEGURO DE PENSIONES</t>
  </si>
  <si>
    <t>2.1.5.3.01</t>
  </si>
  <si>
    <t>CONTRIBUCIONES AL SEGURO DE RIEGO LABORAL</t>
  </si>
  <si>
    <t>SERVICIOS NO PERSONALES</t>
  </si>
  <si>
    <t>2.2.1</t>
  </si>
  <si>
    <t>SERVICIOS DE COMUNICACIÓN</t>
  </si>
  <si>
    <t>2.2.1.2.01</t>
  </si>
  <si>
    <t>SERVICIO TELEFONICO LARGA DISTANCIA</t>
  </si>
  <si>
    <t>2.2.1.3.01</t>
  </si>
  <si>
    <t>2.2.1.5.01</t>
  </si>
  <si>
    <t>SERVICIO DE INTERNET Y TELEVISION POR CABLE</t>
  </si>
  <si>
    <t>2.2.1.6.01</t>
  </si>
  <si>
    <t>2.2.1.7.01</t>
  </si>
  <si>
    <t>AGUA</t>
  </si>
  <si>
    <t>2.2.1.8.01</t>
  </si>
  <si>
    <t>RECOLECCION DE RESIDUOS SOLIDOS</t>
  </si>
  <si>
    <t>2.2.2</t>
  </si>
  <si>
    <t>PUBLICACION</t>
  </si>
  <si>
    <t>2.2.2.1.01</t>
  </si>
  <si>
    <t>2.2.2.2.01</t>
  </si>
  <si>
    <t>IMPRESIÓN  Y ENCUADERNACION</t>
  </si>
  <si>
    <t>2.2.3</t>
  </si>
  <si>
    <t>VIATICOS</t>
  </si>
  <si>
    <t>2.2.3.1.01</t>
  </si>
  <si>
    <t xml:space="preserve">VIATICOS DENTRO  DEL PAIS </t>
  </si>
  <si>
    <t>2.2.3.2.01</t>
  </si>
  <si>
    <t>VIATICOS FUERA DE  PAIS</t>
  </si>
  <si>
    <t>2.2.4</t>
  </si>
  <si>
    <t>TRANSPORTE Y ALMACENAJE</t>
  </si>
  <si>
    <t>2.2.4.1.01</t>
  </si>
  <si>
    <t>2.2.4.2.01</t>
  </si>
  <si>
    <t>2.2.4.3.01</t>
  </si>
  <si>
    <t>2.2.4.4.01</t>
  </si>
  <si>
    <t>2.2.5</t>
  </si>
  <si>
    <t>ALQUILERES Y RENTAS</t>
  </si>
  <si>
    <t>2.2.5.1.01</t>
  </si>
  <si>
    <t>EDIFICIOS Y LOCALES</t>
  </si>
  <si>
    <t>MAQUINARIAS Y EQUIPOS</t>
  </si>
  <si>
    <t>2.2.5.3.01</t>
  </si>
  <si>
    <t xml:space="preserve">ALQ. DE MAQUINARIAS Y EQUIPOS </t>
  </si>
  <si>
    <t>2.2.5.4.01</t>
  </si>
  <si>
    <t>ALQ. DE EQ. DE TRANSP., TRACCION Y ECAV.</t>
  </si>
  <si>
    <t>2.2.5.8.01</t>
  </si>
  <si>
    <t>2.2.6</t>
  </si>
  <si>
    <t xml:space="preserve">SEGURO </t>
  </si>
  <si>
    <t>2.2.6.2.01</t>
  </si>
  <si>
    <t>SEGURO DE BIENES, MUEBLES E INFRAESTRUCTURAS</t>
  </si>
  <si>
    <t>2.2.6.3.01</t>
  </si>
  <si>
    <t>SEGURO MEDICO</t>
  </si>
  <si>
    <t>2.2.7</t>
  </si>
  <si>
    <t>CONSERV.  REP. Y CONST. TEMP.</t>
  </si>
  <si>
    <t>2.2.7.1.01</t>
  </si>
  <si>
    <t>OBRAS MENORES</t>
  </si>
  <si>
    <t>2.2.7.2.01</t>
  </si>
  <si>
    <t>MANT. Y REP. MUEBLES Y EQUIPOS DE OFICINA</t>
  </si>
  <si>
    <t>2.2.7.2.02</t>
  </si>
  <si>
    <t>MANT. Y REP. DE EQUIPOS  DE COMPUTOS</t>
  </si>
  <si>
    <t>2.2.7.2.03</t>
  </si>
  <si>
    <t>MANT. Y REP. DE EQUIPOS  EDUCACIONAL</t>
  </si>
  <si>
    <t>2.2.7.2.04</t>
  </si>
  <si>
    <t>2.2.7.2.06</t>
  </si>
  <si>
    <t>EQUIPOS DE TRANSPORTES</t>
  </si>
  <si>
    <t>2.2.8</t>
  </si>
  <si>
    <t>OTROS SERVICIOS NO PERSONALES</t>
  </si>
  <si>
    <t>2.2.8.2.01</t>
  </si>
  <si>
    <t>2.2.8.4.01</t>
  </si>
  <si>
    <t>2.8.5</t>
  </si>
  <si>
    <t>FUMIGACION, LAVANDERIA, LIMPIEZA E HIGIENES</t>
  </si>
  <si>
    <t>EVENTOS Y FESTIVIDADES</t>
  </si>
  <si>
    <t>2.2.8.6.01</t>
  </si>
  <si>
    <t>2.2.8.6.02</t>
  </si>
  <si>
    <t>2.2.8.6.03</t>
  </si>
  <si>
    <t>2.2.8.6.04</t>
  </si>
  <si>
    <t>SERVICIOS TECNICOS Y PROFESIONALES</t>
  </si>
  <si>
    <t>2.2.8.7.01</t>
  </si>
  <si>
    <t>SERVICIOS TECNICOS PROFESIONALES ( HONORARISOS)</t>
  </si>
  <si>
    <t>2.2.8.7.04</t>
  </si>
  <si>
    <t>SERVICIOS DE CAPACITACION</t>
  </si>
  <si>
    <t>2.2.8.7.05</t>
  </si>
  <si>
    <t>SERVICIOS DE INFORMATICA Y SISTEMAS COMP.</t>
  </si>
  <si>
    <t>2.2.8.7.06</t>
  </si>
  <si>
    <t xml:space="preserve">OTROS SERV. TCNICOS ´PROF. </t>
  </si>
  <si>
    <t>2.2.8.8</t>
  </si>
  <si>
    <t>IMPUESTOS DERECHOS Y TASAS</t>
  </si>
  <si>
    <t>2.2.8.9</t>
  </si>
  <si>
    <t>OTROS GASTOS OPERATIVOS</t>
  </si>
  <si>
    <t>2.3.1</t>
  </si>
  <si>
    <t xml:space="preserve">MATERIALES Y SUMINISTROS </t>
  </si>
  <si>
    <t>2.3.1.1.01</t>
  </si>
  <si>
    <t>ALIMENTOS Y BEBIDAS PARA PERSONAS</t>
  </si>
  <si>
    <t>2.2.3.1</t>
  </si>
  <si>
    <t>PRODUCTOS AGROFORESTALES Y PECUARIOS</t>
  </si>
  <si>
    <t>2.3.1.3.01</t>
  </si>
  <si>
    <t>PRODUCTO PECUARIOS</t>
  </si>
  <si>
    <t>2.3.1.3.02</t>
  </si>
  <si>
    <t>PRODUCTO AGRICOLAS</t>
  </si>
  <si>
    <t>2.3.1.3.03</t>
  </si>
  <si>
    <t>2.3.2</t>
  </si>
  <si>
    <t>TEXTILES Y VESTUARIOS</t>
  </si>
  <si>
    <t>2.3.2.1.01</t>
  </si>
  <si>
    <t>2.3.2.2.01</t>
  </si>
  <si>
    <t>ACABADO TEXTILES</t>
  </si>
  <si>
    <t>2.3.2.3.01</t>
  </si>
  <si>
    <t>PRENDAS DE VESTIR</t>
  </si>
  <si>
    <t>2.3.3</t>
  </si>
  <si>
    <t>PROD. PAPEL, CARTON E IMRENTA</t>
  </si>
  <si>
    <t>3.3.1.01</t>
  </si>
  <si>
    <t xml:space="preserve">PROD. PAPEL Y CARTON </t>
  </si>
  <si>
    <t>2.3.3.2.01</t>
  </si>
  <si>
    <t>2.3.3.3.01</t>
  </si>
  <si>
    <t>2.3.3.4.01</t>
  </si>
  <si>
    <t>2.3.5</t>
  </si>
  <si>
    <t>PROD. DE CUERO, CAUCHO Y PLASTICO</t>
  </si>
  <si>
    <t xml:space="preserve"> </t>
  </si>
  <si>
    <t>2.3.5.3.01</t>
  </si>
  <si>
    <t>LLANTAS Y NEUMATICOS</t>
  </si>
  <si>
    <t>2.3.5.5.01</t>
  </si>
  <si>
    <t>ARTICULOS DE PLASTICOS</t>
  </si>
  <si>
    <t>2.3.6</t>
  </si>
  <si>
    <t>PROD. DE CEMENTO, CAL ASBESTO, YESO, OTROS</t>
  </si>
  <si>
    <t>2.3.6.1.01</t>
  </si>
  <si>
    <t>PROD. DE CEMENTO</t>
  </si>
  <si>
    <t>PROD. METALICOS Y SUS DERIVADOS</t>
  </si>
  <si>
    <t>2.3.6.3.03</t>
  </si>
  <si>
    <t xml:space="preserve">ESTRUCTRUA METALICA ACABADAS </t>
  </si>
  <si>
    <t>2.3.6.3.04</t>
  </si>
  <si>
    <t>HERRAMIENTO MENORES</t>
  </si>
  <si>
    <t>2.3.6.4.04</t>
  </si>
  <si>
    <t>PIEDRA, ARCILLA Y ARENA</t>
  </si>
  <si>
    <t>2.3.6.4.05</t>
  </si>
  <si>
    <t>2.3.7</t>
  </si>
  <si>
    <t>COMB., LUB. Y OTROS DERIV. QUIM.</t>
  </si>
  <si>
    <t>2.3.7.1.01</t>
  </si>
  <si>
    <t>2.3.7.1.02</t>
  </si>
  <si>
    <t>2.3.7.1.04</t>
  </si>
  <si>
    <t>2.3.7.1.05</t>
  </si>
  <si>
    <t>ACEITES Y GRASAS</t>
  </si>
  <si>
    <t>2.3.7.1.06</t>
  </si>
  <si>
    <t>PRODUCTOS QUIMICOS Y CONEXOS</t>
  </si>
  <si>
    <t>2.3.7.2.05</t>
  </si>
  <si>
    <t>INSEP. FUMIGADORES Y OTROS</t>
  </si>
  <si>
    <t>2.3.7.2.06</t>
  </si>
  <si>
    <t>PINTURAS, LACAS, BARNICES, DILUYENTES Y OTROS</t>
  </si>
  <si>
    <t>2.3.9</t>
  </si>
  <si>
    <t>PRODUCTOS Y UTILIES VARIOS</t>
  </si>
  <si>
    <t>2.3.9.1.01</t>
  </si>
  <si>
    <t>2.3.9.2.01</t>
  </si>
  <si>
    <t>UTILES DE ESC. OFICINA, INFORM. Y DE ENSEÑANZA</t>
  </si>
  <si>
    <t>2.3.9.5.01</t>
  </si>
  <si>
    <t>2.3.9.7.01</t>
  </si>
  <si>
    <t>PRODUCTOS ELECTRICOS Y AFINES</t>
  </si>
  <si>
    <t>3.9.8</t>
  </si>
  <si>
    <t>2.3.9.8.01</t>
  </si>
  <si>
    <t>2.3.9.9</t>
  </si>
  <si>
    <t>UTILES  DIVERSOS</t>
  </si>
  <si>
    <t>2.4.1</t>
  </si>
  <si>
    <t>TRANSFERENCIAS</t>
  </si>
  <si>
    <t>2.4.1.1</t>
  </si>
  <si>
    <t>PREST. DE LA SEGURUDAD SOCIAL</t>
  </si>
  <si>
    <t>2.4.1.1.01</t>
  </si>
  <si>
    <t xml:space="preserve">PENSIONES </t>
  </si>
  <si>
    <t>2.4.1.2</t>
  </si>
  <si>
    <t>AYUDAS Y DONACIONES A PERSONAS</t>
  </si>
  <si>
    <t>2.4.1.2.01</t>
  </si>
  <si>
    <t>AYUDAS Y DON. PROG. A HOGARES Y PERSONAS</t>
  </si>
  <si>
    <t>2.4.1.2.02</t>
  </si>
  <si>
    <t>AYUDAS Y DONAC. OCACIONALES A HOGARES Y PERS.</t>
  </si>
  <si>
    <t>2.4.1.3.01</t>
  </si>
  <si>
    <t>PREMIOS LITERARIOS, DEPORTIVOS Y CULTURALES</t>
  </si>
  <si>
    <t>BECAS Y VIAJES DE ESTUDIO</t>
  </si>
  <si>
    <t>2.4.1.4.01</t>
  </si>
  <si>
    <t>BECAS NACIONALES</t>
  </si>
  <si>
    <t>2.4.1.4.02</t>
  </si>
  <si>
    <t>BECAS EXTRANJERAS</t>
  </si>
  <si>
    <t>2.4.1.6</t>
  </si>
  <si>
    <t>TRANSF. CTES. A EMP.DEL SECTRO PRIVADO</t>
  </si>
  <si>
    <t>2.4.1.6.01</t>
  </si>
  <si>
    <t>TRANSF. CTES. A INST.S/FINES LUC.(ASOC. MUNICIPALISTAS)</t>
  </si>
  <si>
    <t>2.4.3.1.01</t>
  </si>
  <si>
    <t>TRANSF. CTES. A GOBIERNO MUNICIPALES</t>
  </si>
  <si>
    <t>2.4.3.1.02</t>
  </si>
  <si>
    <t>OTRAS TRANSF. CTES. A GOBIERNOS LOCALES</t>
  </si>
  <si>
    <t>2.5.3.1.01</t>
  </si>
  <si>
    <t>TRANSF.DE CAP. A MUNICIP. PARA PROY.  DE  INV.</t>
  </si>
  <si>
    <t>2.5.3.1.02</t>
  </si>
  <si>
    <t xml:space="preserve">OTRAS TRANSF.DE CAP. A MUNICIP. </t>
  </si>
  <si>
    <t>ACTIVOS NO FINANCIEROS</t>
  </si>
  <si>
    <t>2.6.1</t>
  </si>
  <si>
    <t>MAQINARIA Y EQUIPO</t>
  </si>
  <si>
    <t>2.6.1.1.01</t>
  </si>
  <si>
    <t>MUEBLES DE ALOJAMIENTO</t>
  </si>
  <si>
    <t>2.6.1.3.01</t>
  </si>
  <si>
    <t>EQUIPO DE COMPUTACION</t>
  </si>
  <si>
    <t>2.6.1.4.01</t>
  </si>
  <si>
    <t>2.6.1.9.01</t>
  </si>
  <si>
    <t>OTROS MUEBLES DE OFIC. NO IDENT. PRECED.</t>
  </si>
  <si>
    <t>2.6.2.1.01</t>
  </si>
  <si>
    <t>2.6.3.1.01</t>
  </si>
  <si>
    <t>2.6.4.1.01</t>
  </si>
  <si>
    <t xml:space="preserve">AUTOMOVILES Y CAMIONES </t>
  </si>
  <si>
    <t>2.6.4.6.01</t>
  </si>
  <si>
    <t>2.6.4.7.01</t>
  </si>
  <si>
    <t>2.6.5.2.01</t>
  </si>
  <si>
    <t>2.6.5.5.01</t>
  </si>
  <si>
    <t>2.6.5.7.01</t>
  </si>
  <si>
    <t>2.6.5.8.01</t>
  </si>
  <si>
    <t>2.6.6.2.01</t>
  </si>
  <si>
    <t>EQUIPOS SEGURIDAD</t>
  </si>
  <si>
    <t>2.6.8.3.01</t>
  </si>
  <si>
    <t>PROGRAMA DE INFORMATICA</t>
  </si>
  <si>
    <t>2.6.8.6.01</t>
  </si>
  <si>
    <t>2.6.10.2.01</t>
  </si>
  <si>
    <t>2.7.1.2.01</t>
  </si>
  <si>
    <t>OBRA  PARA  EDIFICACIONE NO RESIDENCIAL</t>
  </si>
  <si>
    <t>2.7.1.3.01</t>
  </si>
  <si>
    <t>OBRAS PARA EDIFICACION Y OTRAS ESTRUCTURAS</t>
  </si>
  <si>
    <t>2.7.2.1.01</t>
  </si>
  <si>
    <t>ACTIVOS FINANCIEROS</t>
  </si>
  <si>
    <t>CONCESION DE PRESTAMOS INTERNOS</t>
  </si>
  <si>
    <r>
      <t>GASTOS FINANCIEROS</t>
    </r>
    <r>
      <rPr>
        <b/>
        <sz val="14"/>
        <rFont val="Arial"/>
        <family val="2"/>
      </rPr>
      <t>.</t>
    </r>
  </si>
  <si>
    <t>2.9.1</t>
  </si>
  <si>
    <t>INTERESES  DE LA DEUDA PUBLICA INT.</t>
  </si>
  <si>
    <t>2.9.1.1.01</t>
  </si>
  <si>
    <t>INTERESES DEUDA INTERNA A CORTO PLAZO</t>
  </si>
  <si>
    <t>PASIVOS FINANCIEROS</t>
  </si>
  <si>
    <t>3.2.1</t>
  </si>
  <si>
    <t>AMORTIZACION DE PRESTAMOS INTERNOS</t>
  </si>
  <si>
    <t>3.2.1.3.02</t>
  </si>
  <si>
    <t>AMORTIZ. PRESTS. A C/P SECTOR PUBLICO</t>
  </si>
  <si>
    <t>4.2.1</t>
  </si>
  <si>
    <t>DISMINUCION DE PASIVO</t>
  </si>
  <si>
    <t>4.2.1.1.01</t>
  </si>
  <si>
    <t>DISMINUCION DE CUENTAS POR PAGAR  C/P</t>
  </si>
  <si>
    <t xml:space="preserve">TOTAL  GENERAL </t>
  </si>
  <si>
    <t>LIC. VICTOR JOSE  D' AZA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</si>
</sst>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4" x14ac:knownFonts="1">
    <font>
      <sz val="10"/>
      <name val="Arial"/>
      <family val="2"/>
    </font>
    <font>
      <sz val="10"/>
      <name val="Arial"/>
      <family val="2"/>
    </font>
    <font>
      <sz val="13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 val="doubleAccounting"/>
      <sz val="13"/>
      <name val="Arial"/>
      <family val="2"/>
    </font>
    <font>
      <b/>
      <u val="double"/>
      <sz val="13"/>
      <name val="Arial"/>
      <family val="2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sz val="13"/>
      <color theme="1"/>
      <name val="Times New Roman"/>
      <family val="1"/>
    </font>
    <font>
      <b/>
      <u val="singleAccounting"/>
      <sz val="1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20"/>
      <name val="Arial"/>
      <family val="2"/>
    </font>
    <font>
      <i/>
      <sz val="18"/>
      <name val="Arial"/>
      <family val="2"/>
    </font>
    <font>
      <sz val="24"/>
      <name val="Arial"/>
      <family val="2"/>
    </font>
    <font>
      <b/>
      <sz val="24"/>
      <color theme="1"/>
      <name val="Calibri"/>
      <family val="2"/>
      <scheme val="minor"/>
    </font>
    <font>
      <b/>
      <sz val="14"/>
      <name val="Arial"/>
      <family val="2"/>
    </font>
    <font>
      <b/>
      <sz val="11"/>
      <name val="Arial"/>
      <family val="2"/>
    </font>
    <font>
      <b/>
      <u/>
      <sz val="14"/>
      <name val="Arial"/>
      <family val="2"/>
    </font>
    <font>
      <b/>
      <u val="singleAccounting"/>
      <sz val="14"/>
      <name val="Arial"/>
      <family val="2"/>
    </font>
    <font>
      <sz val="14"/>
      <name val="Arial"/>
      <family val="2"/>
    </font>
    <font>
      <sz val="16"/>
      <name val="Arial"/>
      <family val="2"/>
    </font>
    <font>
      <sz val="14"/>
      <color rgb="FFFF0000"/>
      <name val="Arial"/>
      <family val="2"/>
    </font>
    <font>
      <u val="singleAccounting"/>
      <sz val="14"/>
      <name val="Arial"/>
      <family val="2"/>
    </font>
    <font>
      <b/>
      <u val="doubleAccounting"/>
      <sz val="14"/>
      <name val="Arial"/>
      <family val="2"/>
    </font>
    <font>
      <b/>
      <u val="singleAccounting"/>
      <sz val="12"/>
      <name val="Arial"/>
      <family val="2"/>
    </font>
    <font>
      <sz val="12"/>
      <color rgb="FFFF0000"/>
      <name val="Arial"/>
      <family val="2"/>
    </font>
    <font>
      <sz val="18"/>
      <name val="Arial"/>
      <family val="2"/>
    </font>
    <font>
      <b/>
      <u val="singleAccounting"/>
      <sz val="18"/>
      <name val="Arial"/>
      <family val="2"/>
    </font>
    <font>
      <b/>
      <u/>
      <sz val="16"/>
      <color theme="1"/>
      <name val="Times New Roman"/>
      <family val="1"/>
    </font>
    <font>
      <b/>
      <sz val="16"/>
      <color theme="1"/>
      <name val="Times New Roman"/>
      <family val="1"/>
    </font>
    <font>
      <sz val="20"/>
      <name val="Arial"/>
      <family val="2"/>
    </font>
    <font>
      <b/>
      <sz val="20"/>
      <color theme="1"/>
      <name val="Times New Roman"/>
      <family val="1"/>
    </font>
    <font>
      <sz val="20"/>
      <color theme="1"/>
      <name val="Times New Roman"/>
      <family val="1"/>
    </font>
    <font>
      <sz val="20"/>
      <name val="Times New Roman"/>
      <family val="1"/>
    </font>
    <font>
      <b/>
      <u val="singleAccounting"/>
      <sz val="20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name val="Times New Roman"/>
      <family val="1"/>
    </font>
    <font>
      <b/>
      <u/>
      <sz val="12"/>
      <name val="Arial"/>
      <family val="2"/>
    </font>
    <font>
      <sz val="11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78">
    <xf numFmtId="0" fontId="0" fillId="0" borderId="0" xfId="0"/>
    <xf numFmtId="0" fontId="2" fillId="0" borderId="0" xfId="0" applyFont="1" applyAlignment="1">
      <alignment horizontal="center"/>
    </xf>
    <xf numFmtId="49" fontId="3" fillId="2" borderId="0" xfId="0" applyNumberFormat="1" applyFont="1" applyFill="1" applyAlignment="1">
      <alignment vertical="center"/>
    </xf>
    <xf numFmtId="0" fontId="2" fillId="0" borderId="0" xfId="0" applyFont="1"/>
    <xf numFmtId="0" fontId="3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2" fillId="2" borderId="0" xfId="1" applyFont="1" applyFill="1"/>
    <xf numFmtId="43" fontId="2" fillId="2" borderId="0" xfId="1" applyFont="1" applyFill="1" applyAlignment="1">
      <alignment vertical="center"/>
    </xf>
    <xf numFmtId="43" fontId="2" fillId="2" borderId="0" xfId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3" fontId="4" fillId="0" borderId="3" xfId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43" fontId="6" fillId="3" borderId="6" xfId="0" applyNumberFormat="1" applyFont="1" applyFill="1" applyBorder="1" applyAlignment="1">
      <alignment vertical="center"/>
    </xf>
    <xf numFmtId="43" fontId="6" fillId="3" borderId="7" xfId="1" applyFont="1" applyFill="1" applyBorder="1" applyAlignment="1">
      <alignment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43" fontId="2" fillId="0" borderId="9" xfId="1" applyFont="1" applyBorder="1" applyAlignment="1">
      <alignment vertical="center"/>
    </xf>
    <xf numFmtId="43" fontId="2" fillId="4" borderId="9" xfId="1" applyFont="1" applyFill="1" applyBorder="1" applyAlignment="1">
      <alignment vertical="center"/>
    </xf>
    <xf numFmtId="43" fontId="2" fillId="0" borderId="9" xfId="1" applyFont="1" applyBorder="1" applyAlignment="1">
      <alignment horizontal="right" vertical="center"/>
    </xf>
    <xf numFmtId="43" fontId="2" fillId="0" borderId="10" xfId="0" applyNumberFormat="1" applyFont="1" applyBorder="1" applyAlignment="1">
      <alignment vertical="center"/>
    </xf>
    <xf numFmtId="4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43" fontId="2" fillId="0" borderId="12" xfId="1" applyFont="1" applyBorder="1" applyAlignment="1">
      <alignment vertical="center"/>
    </xf>
    <xf numFmtId="43" fontId="2" fillId="4" borderId="12" xfId="1" applyFont="1" applyFill="1" applyBorder="1" applyAlignment="1">
      <alignment vertical="center"/>
    </xf>
    <xf numFmtId="43" fontId="2" fillId="0" borderId="12" xfId="1" applyFont="1" applyBorder="1" applyAlignment="1">
      <alignment horizontal="right" vertical="center"/>
    </xf>
    <xf numFmtId="43" fontId="2" fillId="0" borderId="13" xfId="0" applyNumberFormat="1" applyFont="1" applyBorder="1" applyAlignment="1">
      <alignment vertical="center"/>
    </xf>
    <xf numFmtId="0" fontId="2" fillId="0" borderId="12" xfId="1" applyNumberFormat="1" applyFont="1" applyBorder="1" applyAlignment="1">
      <alignment horizontal="left" vertical="center"/>
    </xf>
    <xf numFmtId="43" fontId="2" fillId="2" borderId="12" xfId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43" fontId="2" fillId="0" borderId="15" xfId="1" applyFont="1" applyBorder="1" applyAlignment="1">
      <alignment vertical="center"/>
    </xf>
    <xf numFmtId="43" fontId="2" fillId="4" borderId="15" xfId="1" applyFont="1" applyFill="1" applyBorder="1" applyAlignment="1">
      <alignment vertical="center"/>
    </xf>
    <xf numFmtId="43" fontId="2" fillId="0" borderId="15" xfId="1" applyFont="1" applyBorder="1" applyAlignment="1">
      <alignment horizontal="right" vertical="center"/>
    </xf>
    <xf numFmtId="43" fontId="2" fillId="0" borderId="16" xfId="0" applyNumberFormat="1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43" fontId="2" fillId="0" borderId="17" xfId="1" applyFont="1" applyBorder="1" applyAlignment="1">
      <alignment vertical="center"/>
    </xf>
    <xf numFmtId="43" fontId="2" fillId="0" borderId="17" xfId="1" applyFont="1" applyBorder="1" applyAlignment="1">
      <alignment horizontal="right" vertical="center"/>
    </xf>
    <xf numFmtId="43" fontId="2" fillId="0" borderId="17" xfId="0" applyNumberFormat="1" applyFont="1" applyBorder="1" applyAlignment="1">
      <alignment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43" fontId="6" fillId="3" borderId="19" xfId="0" applyNumberFormat="1" applyFont="1" applyFill="1" applyBorder="1" applyAlignment="1">
      <alignment vertical="center"/>
    </xf>
    <xf numFmtId="43" fontId="6" fillId="3" borderId="19" xfId="1" applyFont="1" applyFill="1" applyBorder="1" applyAlignment="1">
      <alignment vertical="center"/>
    </xf>
    <xf numFmtId="43" fontId="6" fillId="3" borderId="19" xfId="1" applyFont="1" applyFill="1" applyBorder="1" applyAlignment="1">
      <alignment horizontal="right" vertical="center"/>
    </xf>
    <xf numFmtId="43" fontId="6" fillId="3" borderId="20" xfId="0" applyNumberFormat="1" applyFont="1" applyFill="1" applyBorder="1" applyAlignment="1">
      <alignment vertical="center"/>
    </xf>
    <xf numFmtId="43" fontId="2" fillId="0" borderId="9" xfId="0" applyNumberFormat="1" applyFont="1" applyBorder="1" applyAlignment="1">
      <alignment vertical="center"/>
    </xf>
    <xf numFmtId="43" fontId="2" fillId="0" borderId="12" xfId="0" applyNumberFormat="1" applyFont="1" applyBorder="1" applyAlignment="1">
      <alignment vertical="center"/>
    </xf>
    <xf numFmtId="43" fontId="2" fillId="0" borderId="12" xfId="1" applyFont="1" applyFill="1" applyBorder="1" applyAlignment="1">
      <alignment vertical="center"/>
    </xf>
    <xf numFmtId="43" fontId="2" fillId="0" borderId="12" xfId="1" applyFont="1" applyFill="1" applyBorder="1" applyAlignment="1">
      <alignment horizontal="right" vertical="center"/>
    </xf>
    <xf numFmtId="0" fontId="2" fillId="2" borderId="12" xfId="0" applyFont="1" applyFill="1" applyBorder="1" applyAlignment="1">
      <alignment vertical="center"/>
    </xf>
    <xf numFmtId="49" fontId="2" fillId="0" borderId="17" xfId="0" applyNumberFormat="1" applyFont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43" fontId="7" fillId="3" borderId="19" xfId="1" applyFont="1" applyFill="1" applyBorder="1" applyAlignment="1">
      <alignment vertical="center"/>
    </xf>
    <xf numFmtId="43" fontId="7" fillId="3" borderId="19" xfId="1" applyFont="1" applyFill="1" applyBorder="1" applyAlignment="1">
      <alignment horizontal="right" vertical="center"/>
    </xf>
    <xf numFmtId="43" fontId="2" fillId="0" borderId="21" xfId="1" applyFont="1" applyBorder="1" applyAlignment="1">
      <alignment vertical="center"/>
    </xf>
    <xf numFmtId="43" fontId="2" fillId="0" borderId="0" xfId="1" applyFont="1" applyAlignment="1">
      <alignment vertical="center"/>
    </xf>
    <xf numFmtId="0" fontId="5" fillId="0" borderId="12" xfId="0" applyFont="1" applyBorder="1" applyAlignment="1">
      <alignment vertical="center" wrapText="1"/>
    </xf>
    <xf numFmtId="0" fontId="2" fillId="3" borderId="18" xfId="0" applyFont="1" applyFill="1" applyBorder="1" applyAlignment="1">
      <alignment vertical="center"/>
    </xf>
    <xf numFmtId="0" fontId="2" fillId="3" borderId="19" xfId="0" applyFont="1" applyFill="1" applyBorder="1" applyAlignment="1">
      <alignment vertical="center"/>
    </xf>
    <xf numFmtId="43" fontId="6" fillId="3" borderId="20" xfId="1" applyFont="1" applyFill="1" applyBorder="1" applyAlignment="1">
      <alignment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43" fontId="2" fillId="2" borderId="12" xfId="1" applyFont="1" applyFill="1" applyBorder="1" applyAlignment="1">
      <alignment horizontal="right" vertical="center"/>
    </xf>
    <xf numFmtId="43" fontId="2" fillId="2" borderId="13" xfId="0" applyNumberFormat="1" applyFont="1" applyFill="1" applyBorder="1" applyAlignment="1">
      <alignment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3" fontId="6" fillId="3" borderId="12" xfId="1" applyFont="1" applyFill="1" applyBorder="1" applyAlignment="1">
      <alignment vertical="center"/>
    </xf>
    <xf numFmtId="43" fontId="6" fillId="3" borderId="12" xfId="1" applyFont="1" applyFill="1" applyBorder="1" applyAlignment="1">
      <alignment horizontal="right" vertical="center"/>
    </xf>
    <xf numFmtId="43" fontId="6" fillId="3" borderId="13" xfId="0" applyNumberFormat="1" applyFont="1" applyFill="1" applyBorder="1" applyAlignment="1">
      <alignment vertical="center"/>
    </xf>
    <xf numFmtId="43" fontId="7" fillId="3" borderId="12" xfId="1" applyFont="1" applyFill="1" applyBorder="1" applyAlignment="1">
      <alignment vertical="center"/>
    </xf>
    <xf numFmtId="43" fontId="7" fillId="3" borderId="13" xfId="1" applyFont="1" applyFill="1" applyBorder="1" applyAlignment="1">
      <alignment vertical="center"/>
    </xf>
    <xf numFmtId="0" fontId="2" fillId="0" borderId="12" xfId="0" applyFont="1" applyBorder="1" applyAlignment="1">
      <alignment vertical="center" wrapText="1"/>
    </xf>
    <xf numFmtId="43" fontId="2" fillId="0" borderId="12" xfId="1" applyFont="1" applyFill="1" applyBorder="1" applyAlignment="1">
      <alignment horizontal="center" vertical="center"/>
    </xf>
    <xf numFmtId="43" fontId="2" fillId="0" borderId="12" xfId="1" applyFont="1" applyBorder="1"/>
    <xf numFmtId="43" fontId="2" fillId="0" borderId="12" xfId="1" applyFont="1" applyBorder="1" applyAlignment="1">
      <alignment horizontal="right"/>
    </xf>
    <xf numFmtId="43" fontId="7" fillId="3" borderId="12" xfId="1" applyFont="1" applyFill="1" applyBorder="1" applyAlignment="1">
      <alignment horizontal="right" vertical="center"/>
    </xf>
    <xf numFmtId="0" fontId="2" fillId="0" borderId="12" xfId="0" applyFont="1" applyBorder="1" applyAlignment="1">
      <alignment horizontal="left" vertical="center"/>
    </xf>
    <xf numFmtId="49" fontId="2" fillId="0" borderId="11" xfId="0" applyNumberFormat="1" applyFont="1" applyBorder="1" applyAlignment="1">
      <alignment horizontal="center" vertical="center"/>
    </xf>
    <xf numFmtId="43" fontId="2" fillId="2" borderId="0" xfId="0" applyNumberFormat="1" applyFont="1" applyFill="1"/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vertical="center"/>
    </xf>
    <xf numFmtId="43" fontId="10" fillId="2" borderId="0" xfId="1" applyFont="1" applyFill="1" applyBorder="1" applyAlignment="1">
      <alignment horizontal="center" vertical="center"/>
    </xf>
    <xf numFmtId="43" fontId="10" fillId="2" borderId="0" xfId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43" fontId="12" fillId="2" borderId="0" xfId="2" applyFont="1" applyFill="1" applyBorder="1" applyAlignment="1">
      <alignment vertical="center"/>
    </xf>
    <xf numFmtId="43" fontId="2" fillId="0" borderId="0" xfId="1" applyFont="1"/>
    <xf numFmtId="43" fontId="2" fillId="0" borderId="0" xfId="1" applyFont="1" applyAlignment="1">
      <alignment horizontal="right"/>
    </xf>
    <xf numFmtId="0" fontId="9" fillId="2" borderId="0" xfId="0" applyFont="1" applyFill="1" applyAlignment="1">
      <alignment horizontal="center" vertical="top"/>
    </xf>
    <xf numFmtId="0" fontId="8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top"/>
    </xf>
    <xf numFmtId="49" fontId="3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43" fontId="5" fillId="2" borderId="0" xfId="1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43" fontId="17" fillId="2" borderId="0" xfId="1" applyFont="1" applyFill="1" applyBorder="1" applyAlignment="1">
      <alignment vertical="center"/>
    </xf>
    <xf numFmtId="0" fontId="17" fillId="2" borderId="0" xfId="0" applyFont="1" applyFill="1" applyAlignment="1">
      <alignment vertical="center"/>
    </xf>
    <xf numFmtId="0" fontId="15" fillId="2" borderId="1" xfId="0" applyFont="1" applyFill="1" applyBorder="1" applyAlignment="1">
      <alignment horizontal="center" vertical="center"/>
    </xf>
    <xf numFmtId="0" fontId="19" fillId="5" borderId="22" xfId="0" applyFont="1" applyFill="1" applyBorder="1" applyAlignment="1">
      <alignment horizontal="center" vertical="center"/>
    </xf>
    <xf numFmtId="0" fontId="19" fillId="5" borderId="23" xfId="0" applyFont="1" applyFill="1" applyBorder="1" applyAlignment="1">
      <alignment horizontal="center" vertical="center" wrapText="1"/>
    </xf>
    <xf numFmtId="43" fontId="19" fillId="5" borderId="23" xfId="2" applyFont="1" applyFill="1" applyBorder="1" applyAlignment="1">
      <alignment horizontal="center" vertical="center" wrapText="1"/>
    </xf>
    <xf numFmtId="43" fontId="20" fillId="5" borderId="23" xfId="2" applyFont="1" applyFill="1" applyBorder="1" applyAlignment="1">
      <alignment horizontal="center" vertical="center" wrapText="1"/>
    </xf>
    <xf numFmtId="43" fontId="19" fillId="3" borderId="23" xfId="2" applyFont="1" applyFill="1" applyBorder="1" applyAlignment="1">
      <alignment horizontal="center" vertical="center" wrapText="1"/>
    </xf>
    <xf numFmtId="43" fontId="19" fillId="6" borderId="23" xfId="2" applyFont="1" applyFill="1" applyBorder="1" applyAlignment="1">
      <alignment horizontal="center" vertical="center" wrapText="1"/>
    </xf>
    <xf numFmtId="43" fontId="19" fillId="5" borderId="23" xfId="1" applyFont="1" applyFill="1" applyBorder="1" applyAlignment="1">
      <alignment horizontal="center" vertical="center" wrapText="1"/>
    </xf>
    <xf numFmtId="43" fontId="19" fillId="5" borderId="24" xfId="2" applyFont="1" applyFill="1" applyBorder="1" applyAlignment="1">
      <alignment horizontal="center" vertical="center" wrapText="1"/>
    </xf>
    <xf numFmtId="43" fontId="5" fillId="5" borderId="0" xfId="1" applyFont="1" applyFill="1" applyBorder="1" applyAlignment="1">
      <alignment vertical="center"/>
    </xf>
    <xf numFmtId="0" fontId="5" fillId="5" borderId="0" xfId="0" applyFont="1" applyFill="1" applyAlignment="1">
      <alignment vertical="center"/>
    </xf>
    <xf numFmtId="0" fontId="19" fillId="5" borderId="25" xfId="0" applyFont="1" applyFill="1" applyBorder="1" applyAlignment="1">
      <alignment horizontal="center" vertical="center"/>
    </xf>
    <xf numFmtId="0" fontId="21" fillId="5" borderId="26" xfId="0" applyFont="1" applyFill="1" applyBorder="1" applyAlignment="1">
      <alignment horizontal="center" vertical="center"/>
    </xf>
    <xf numFmtId="43" fontId="22" fillId="5" borderId="26" xfId="0" applyNumberFormat="1" applyFont="1" applyFill="1" applyBorder="1" applyAlignment="1">
      <alignment vertical="center"/>
    </xf>
    <xf numFmtId="43" fontId="22" fillId="6" borderId="26" xfId="0" applyNumberFormat="1" applyFont="1" applyFill="1" applyBorder="1" applyAlignment="1">
      <alignment vertical="center"/>
    </xf>
    <xf numFmtId="43" fontId="22" fillId="5" borderId="27" xfId="0" applyNumberFormat="1" applyFont="1" applyFill="1" applyBorder="1" applyAlignment="1">
      <alignment vertical="center"/>
    </xf>
    <xf numFmtId="0" fontId="19" fillId="2" borderId="28" xfId="0" applyFont="1" applyFill="1" applyBorder="1" applyAlignment="1">
      <alignment horizontal="center" vertical="center"/>
    </xf>
    <xf numFmtId="0" fontId="19" fillId="2" borderId="29" xfId="0" applyFont="1" applyFill="1" applyBorder="1" applyAlignment="1">
      <alignment vertical="center"/>
    </xf>
    <xf numFmtId="43" fontId="23" fillId="2" borderId="29" xfId="2" applyFont="1" applyFill="1" applyBorder="1" applyAlignment="1">
      <alignment vertical="center"/>
    </xf>
    <xf numFmtId="43" fontId="23" fillId="6" borderId="29" xfId="2" applyFont="1" applyFill="1" applyBorder="1" applyAlignment="1">
      <alignment vertical="center"/>
    </xf>
    <xf numFmtId="43" fontId="23" fillId="0" borderId="29" xfId="1" applyFont="1" applyFill="1" applyBorder="1" applyAlignment="1">
      <alignment vertical="center"/>
    </xf>
    <xf numFmtId="43" fontId="22" fillId="0" borderId="30" xfId="2" applyFont="1" applyFill="1" applyBorder="1" applyAlignment="1">
      <alignment vertical="center"/>
    </xf>
    <xf numFmtId="43" fontId="24" fillId="2" borderId="0" xfId="1" applyFont="1" applyFill="1" applyBorder="1" applyAlignment="1">
      <alignment vertical="center"/>
    </xf>
    <xf numFmtId="0" fontId="24" fillId="2" borderId="0" xfId="0" applyFont="1" applyFill="1" applyAlignment="1">
      <alignment vertical="center"/>
    </xf>
    <xf numFmtId="0" fontId="23" fillId="2" borderId="11" xfId="0" applyFont="1" applyFill="1" applyBorder="1" applyAlignment="1">
      <alignment horizontal="center" vertical="center"/>
    </xf>
    <xf numFmtId="0" fontId="23" fillId="2" borderId="12" xfId="0" applyFont="1" applyFill="1" applyBorder="1" applyAlignment="1">
      <alignment vertical="center"/>
    </xf>
    <xf numFmtId="43" fontId="23" fillId="2" borderId="12" xfId="2" applyFont="1" applyFill="1" applyBorder="1" applyAlignment="1">
      <alignment vertical="center"/>
    </xf>
    <xf numFmtId="43" fontId="23" fillId="6" borderId="12" xfId="2" applyFont="1" applyFill="1" applyBorder="1" applyAlignment="1">
      <alignment vertical="center"/>
    </xf>
    <xf numFmtId="43" fontId="23" fillId="0" borderId="12" xfId="1" applyFont="1" applyFill="1" applyBorder="1" applyAlignment="1">
      <alignment vertical="center"/>
    </xf>
    <xf numFmtId="43" fontId="23" fillId="0" borderId="13" xfId="2" applyFont="1" applyFill="1" applyBorder="1" applyAlignment="1">
      <alignment vertical="center"/>
    </xf>
    <xf numFmtId="0" fontId="19" fillId="2" borderId="11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vertical="center"/>
    </xf>
    <xf numFmtId="43" fontId="23" fillId="0" borderId="12" xfId="2" applyFont="1" applyFill="1" applyBorder="1" applyAlignment="1">
      <alignment vertical="center"/>
    </xf>
    <xf numFmtId="0" fontId="23" fillId="0" borderId="11" xfId="0" applyFont="1" applyBorder="1" applyAlignment="1">
      <alignment horizontal="center" vertical="center"/>
    </xf>
    <xf numFmtId="0" fontId="23" fillId="0" borderId="12" xfId="0" applyFont="1" applyBorder="1" applyAlignment="1">
      <alignment vertical="center"/>
    </xf>
    <xf numFmtId="0" fontId="19" fillId="2" borderId="12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1" fillId="2" borderId="32" xfId="0" applyFont="1" applyFill="1" applyBorder="1"/>
    <xf numFmtId="0" fontId="1" fillId="6" borderId="32" xfId="0" applyFont="1" applyFill="1" applyBorder="1"/>
    <xf numFmtId="43" fontId="1" fillId="0" borderId="32" xfId="1" applyFont="1" applyFill="1" applyBorder="1"/>
    <xf numFmtId="0" fontId="0" fillId="0" borderId="33" xfId="0" applyBorder="1"/>
    <xf numFmtId="43" fontId="0" fillId="0" borderId="0" xfId="1" applyFont="1" applyBorder="1"/>
    <xf numFmtId="0" fontId="23" fillId="2" borderId="17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left" vertical="center"/>
    </xf>
    <xf numFmtId="43" fontId="23" fillId="2" borderId="17" xfId="2" applyFont="1" applyFill="1" applyBorder="1" applyAlignment="1">
      <alignment vertical="center"/>
    </xf>
    <xf numFmtId="43" fontId="23" fillId="6" borderId="17" xfId="2" applyFont="1" applyFill="1" applyBorder="1" applyAlignment="1">
      <alignment vertical="center"/>
    </xf>
    <xf numFmtId="43" fontId="23" fillId="0" borderId="17" xfId="1" applyFont="1" applyFill="1" applyBorder="1" applyAlignment="1">
      <alignment vertical="center"/>
    </xf>
    <xf numFmtId="43" fontId="22" fillId="0" borderId="17" xfId="2" applyFont="1" applyFill="1" applyBorder="1" applyAlignment="1">
      <alignment vertical="center"/>
    </xf>
    <xf numFmtId="0" fontId="23" fillId="5" borderId="25" xfId="0" applyFont="1" applyFill="1" applyBorder="1" applyAlignment="1">
      <alignment horizontal="center" vertical="center"/>
    </xf>
    <xf numFmtId="0" fontId="21" fillId="5" borderId="34" xfId="0" applyFont="1" applyFill="1" applyBorder="1" applyAlignment="1">
      <alignment horizontal="center" vertical="center"/>
    </xf>
    <xf numFmtId="43" fontId="22" fillId="5" borderId="34" xfId="1" applyFont="1" applyFill="1" applyBorder="1" applyAlignment="1">
      <alignment vertical="center"/>
    </xf>
    <xf numFmtId="43" fontId="22" fillId="6" borderId="34" xfId="1" applyFont="1" applyFill="1" applyBorder="1" applyAlignment="1">
      <alignment vertical="center"/>
    </xf>
    <xf numFmtId="43" fontId="22" fillId="5" borderId="35" xfId="1" applyFont="1" applyFill="1" applyBorder="1" applyAlignment="1">
      <alignment vertical="center"/>
    </xf>
    <xf numFmtId="43" fontId="24" fillId="5" borderId="0" xfId="1" applyFont="1" applyFill="1" applyBorder="1" applyAlignment="1">
      <alignment vertical="center"/>
    </xf>
    <xf numFmtId="43" fontId="24" fillId="5" borderId="0" xfId="0" applyNumberFormat="1" applyFont="1" applyFill="1" applyAlignment="1">
      <alignment vertical="center"/>
    </xf>
    <xf numFmtId="0" fontId="24" fillId="5" borderId="0" xfId="0" applyFont="1" applyFill="1" applyAlignment="1">
      <alignment vertical="center"/>
    </xf>
    <xf numFmtId="0" fontId="19" fillId="2" borderId="8" xfId="0" applyFont="1" applyFill="1" applyBorder="1" applyAlignment="1">
      <alignment horizontal="center" vertical="center"/>
    </xf>
    <xf numFmtId="0" fontId="19" fillId="2" borderId="9" xfId="0" applyFont="1" applyFill="1" applyBorder="1" applyAlignment="1">
      <alignment vertical="center"/>
    </xf>
    <xf numFmtId="43" fontId="23" fillId="2" borderId="9" xfId="2" applyFont="1" applyFill="1" applyBorder="1" applyAlignment="1">
      <alignment vertical="center"/>
    </xf>
    <xf numFmtId="43" fontId="23" fillId="6" borderId="9" xfId="2" applyFont="1" applyFill="1" applyBorder="1" applyAlignment="1">
      <alignment vertical="center"/>
    </xf>
    <xf numFmtId="43" fontId="23" fillId="0" borderId="9" xfId="1" applyFont="1" applyFill="1" applyBorder="1" applyAlignment="1">
      <alignment vertical="center"/>
    </xf>
    <xf numFmtId="43" fontId="22" fillId="0" borderId="10" xfId="2" applyFont="1" applyFill="1" applyBorder="1" applyAlignment="1">
      <alignment vertical="center"/>
    </xf>
    <xf numFmtId="43" fontId="19" fillId="2" borderId="12" xfId="2" applyFont="1" applyFill="1" applyBorder="1" applyAlignment="1">
      <alignment vertical="center"/>
    </xf>
    <xf numFmtId="43" fontId="24" fillId="0" borderId="0" xfId="1" applyFont="1" applyFill="1" applyBorder="1" applyAlignment="1">
      <alignment vertical="center"/>
    </xf>
    <xf numFmtId="0" fontId="24" fillId="0" borderId="0" xfId="0" applyFont="1" applyAlignment="1">
      <alignment vertical="center"/>
    </xf>
    <xf numFmtId="0" fontId="2" fillId="0" borderId="36" xfId="0" applyFont="1" applyBorder="1" applyAlignment="1">
      <alignment vertical="center"/>
    </xf>
    <xf numFmtId="43" fontId="25" fillId="0" borderId="12" xfId="2" applyFont="1" applyFill="1" applyBorder="1" applyAlignment="1">
      <alignment vertical="center"/>
    </xf>
    <xf numFmtId="43" fontId="25" fillId="2" borderId="12" xfId="2" applyFont="1" applyFill="1" applyBorder="1" applyAlignment="1">
      <alignment vertical="center"/>
    </xf>
    <xf numFmtId="0" fontId="23" fillId="2" borderId="31" xfId="0" applyFont="1" applyFill="1" applyBorder="1" applyAlignment="1">
      <alignment horizontal="center" vertical="center"/>
    </xf>
    <xf numFmtId="0" fontId="23" fillId="2" borderId="32" xfId="0" applyFont="1" applyFill="1" applyBorder="1" applyAlignment="1">
      <alignment vertical="center"/>
    </xf>
    <xf numFmtId="43" fontId="23" fillId="2" borderId="32" xfId="2" applyFont="1" applyFill="1" applyBorder="1" applyAlignment="1">
      <alignment vertical="center"/>
    </xf>
    <xf numFmtId="43" fontId="23" fillId="0" borderId="32" xfId="1" applyFont="1" applyFill="1" applyBorder="1" applyAlignment="1">
      <alignment vertical="center"/>
    </xf>
    <xf numFmtId="0" fontId="23" fillId="2" borderId="17" xfId="0" applyFont="1" applyFill="1" applyBorder="1" applyAlignment="1">
      <alignment vertical="center"/>
    </xf>
    <xf numFmtId="43" fontId="23" fillId="0" borderId="17" xfId="2" applyFont="1" applyFill="1" applyBorder="1" applyAlignment="1">
      <alignment vertical="center"/>
    </xf>
    <xf numFmtId="0" fontId="19" fillId="5" borderId="25" xfId="0" applyFont="1" applyFill="1" applyBorder="1" applyAlignment="1">
      <alignment horizontal="center" vertical="center"/>
    </xf>
    <xf numFmtId="43" fontId="22" fillId="5" borderId="34" xfId="0" applyNumberFormat="1" applyFont="1" applyFill="1" applyBorder="1" applyAlignment="1">
      <alignment vertical="center"/>
    </xf>
    <xf numFmtId="43" fontId="22" fillId="5" borderId="19" xfId="0" applyNumberFormat="1" applyFont="1" applyFill="1" applyBorder="1" applyAlignment="1">
      <alignment vertical="center"/>
    </xf>
    <xf numFmtId="43" fontId="22" fillId="6" borderId="19" xfId="0" applyNumberFormat="1" applyFont="1" applyFill="1" applyBorder="1" applyAlignment="1">
      <alignment vertical="center"/>
    </xf>
    <xf numFmtId="43" fontId="22" fillId="5" borderId="35" xfId="0" applyNumberFormat="1" applyFont="1" applyFill="1" applyBorder="1" applyAlignment="1">
      <alignment vertical="center"/>
    </xf>
    <xf numFmtId="0" fontId="23" fillId="2" borderId="28" xfId="0" applyFont="1" applyFill="1" applyBorder="1" applyAlignment="1">
      <alignment horizontal="center" vertical="center"/>
    </xf>
    <xf numFmtId="0" fontId="23" fillId="2" borderId="29" xfId="0" applyFont="1" applyFill="1" applyBorder="1" applyAlignment="1">
      <alignment vertical="center"/>
    </xf>
    <xf numFmtId="43" fontId="23" fillId="0" borderId="30" xfId="2" applyFont="1" applyFill="1" applyBorder="1" applyAlignment="1">
      <alignment vertical="center"/>
    </xf>
    <xf numFmtId="43" fontId="24" fillId="2" borderId="0" xfId="0" applyNumberFormat="1" applyFont="1" applyFill="1" applyAlignment="1">
      <alignment vertical="center"/>
    </xf>
    <xf numFmtId="43" fontId="22" fillId="5" borderId="34" xfId="2" applyFont="1" applyFill="1" applyBorder="1" applyAlignment="1">
      <alignment vertical="center"/>
    </xf>
    <xf numFmtId="43" fontId="22" fillId="6" borderId="34" xfId="2" applyFont="1" applyFill="1" applyBorder="1" applyAlignment="1">
      <alignment vertical="center"/>
    </xf>
    <xf numFmtId="43" fontId="22" fillId="5" borderId="35" xfId="2" applyFont="1" applyFill="1" applyBorder="1" applyAlignment="1">
      <alignment vertical="center"/>
    </xf>
    <xf numFmtId="43" fontId="23" fillId="7" borderId="9" xfId="1" applyFont="1" applyFill="1" applyBorder="1" applyAlignment="1">
      <alignment vertical="center"/>
    </xf>
    <xf numFmtId="43" fontId="22" fillId="7" borderId="10" xfId="2" applyFont="1" applyFill="1" applyBorder="1" applyAlignment="1">
      <alignment vertical="center"/>
    </xf>
    <xf numFmtId="43" fontId="23" fillId="7" borderId="12" xfId="1" applyFont="1" applyFill="1" applyBorder="1" applyAlignment="1">
      <alignment vertical="center"/>
    </xf>
    <xf numFmtId="43" fontId="23" fillId="7" borderId="13" xfId="2" applyFont="1" applyFill="1" applyBorder="1" applyAlignment="1">
      <alignment vertical="center"/>
    </xf>
    <xf numFmtId="0" fontId="23" fillId="2" borderId="12" xfId="0" applyFont="1" applyFill="1" applyBorder="1" applyAlignment="1">
      <alignment vertical="center" wrapText="1"/>
    </xf>
    <xf numFmtId="43" fontId="26" fillId="2" borderId="12" xfId="2" applyFont="1" applyFill="1" applyBorder="1" applyAlignment="1">
      <alignment vertical="center"/>
    </xf>
    <xf numFmtId="43" fontId="24" fillId="0" borderId="0" xfId="0" applyNumberFormat="1" applyFont="1" applyAlignment="1">
      <alignment vertical="center"/>
    </xf>
    <xf numFmtId="0" fontId="23" fillId="5" borderId="11" xfId="0" applyFont="1" applyFill="1" applyBorder="1" applyAlignment="1">
      <alignment horizontal="center" vertical="center"/>
    </xf>
    <xf numFmtId="0" fontId="21" fillId="5" borderId="12" xfId="0" applyFont="1" applyFill="1" applyBorder="1" applyAlignment="1">
      <alignment horizontal="center" vertical="center"/>
    </xf>
    <xf numFmtId="43" fontId="22" fillId="5" borderId="12" xfId="2" applyFont="1" applyFill="1" applyBorder="1" applyAlignment="1">
      <alignment vertical="center"/>
    </xf>
    <xf numFmtId="43" fontId="22" fillId="6" borderId="12" xfId="2" applyFont="1" applyFill="1" applyBorder="1" applyAlignment="1">
      <alignment vertical="center"/>
    </xf>
    <xf numFmtId="43" fontId="22" fillId="5" borderId="13" xfId="2" applyFont="1" applyFill="1" applyBorder="1" applyAlignment="1">
      <alignment vertical="center"/>
    </xf>
    <xf numFmtId="43" fontId="22" fillId="2" borderId="12" xfId="2" applyFont="1" applyFill="1" applyBorder="1" applyAlignment="1">
      <alignment vertical="center"/>
    </xf>
    <xf numFmtId="43" fontId="22" fillId="0" borderId="13" xfId="2" applyFont="1" applyFill="1" applyBorder="1" applyAlignment="1">
      <alignment vertical="center"/>
    </xf>
    <xf numFmtId="0" fontId="21" fillId="2" borderId="12" xfId="0" applyFont="1" applyFill="1" applyBorder="1" applyAlignment="1">
      <alignment horizontal="center" vertical="center"/>
    </xf>
    <xf numFmtId="43" fontId="22" fillId="0" borderId="12" xfId="2" applyFont="1" applyFill="1" applyBorder="1" applyAlignment="1">
      <alignment vertical="center"/>
    </xf>
    <xf numFmtId="43" fontId="22" fillId="0" borderId="12" xfId="1" applyFont="1" applyFill="1" applyBorder="1" applyAlignment="1">
      <alignment vertical="center"/>
    </xf>
    <xf numFmtId="0" fontId="23" fillId="5" borderId="31" xfId="0" applyFont="1" applyFill="1" applyBorder="1" applyAlignment="1">
      <alignment horizontal="center" vertical="center"/>
    </xf>
    <xf numFmtId="0" fontId="19" fillId="5" borderId="32" xfId="0" applyFont="1" applyFill="1" applyBorder="1" applyAlignment="1">
      <alignment horizontal="center" vertical="center"/>
    </xf>
    <xf numFmtId="43" fontId="27" fillId="3" borderId="32" xfId="2" applyFont="1" applyFill="1" applyBorder="1" applyAlignment="1">
      <alignment vertical="center"/>
    </xf>
    <xf numFmtId="43" fontId="27" fillId="5" borderId="32" xfId="2" applyFont="1" applyFill="1" applyBorder="1" applyAlignment="1">
      <alignment vertical="center"/>
    </xf>
    <xf numFmtId="43" fontId="27" fillId="6" borderId="32" xfId="2" applyFont="1" applyFill="1" applyBorder="1" applyAlignment="1">
      <alignment vertical="center"/>
    </xf>
    <xf numFmtId="43" fontId="27" fillId="5" borderId="33" xfId="2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43" fontId="5" fillId="2" borderId="17" xfId="1" applyFont="1" applyFill="1" applyBorder="1" applyAlignment="1">
      <alignment vertical="center"/>
    </xf>
    <xf numFmtId="43" fontId="28" fillId="2" borderId="0" xfId="2" applyFont="1" applyFill="1" applyBorder="1" applyAlignment="1">
      <alignment vertical="center"/>
    </xf>
    <xf numFmtId="43" fontId="29" fillId="2" borderId="0" xfId="1" applyFont="1" applyFill="1" applyBorder="1" applyAlignment="1">
      <alignment vertical="center"/>
    </xf>
    <xf numFmtId="43" fontId="5" fillId="2" borderId="0" xfId="2" applyFont="1" applyFill="1" applyBorder="1" applyAlignment="1">
      <alignment vertical="center"/>
    </xf>
    <xf numFmtId="0" fontId="30" fillId="2" borderId="0" xfId="0" applyFont="1" applyFill="1" applyAlignment="1">
      <alignment horizontal="center" vertical="center"/>
    </xf>
    <xf numFmtId="0" fontId="30" fillId="2" borderId="0" xfId="0" applyFont="1" applyFill="1" applyAlignment="1">
      <alignment vertical="center"/>
    </xf>
    <xf numFmtId="43" fontId="23" fillId="2" borderId="0" xfId="2" applyFont="1" applyFill="1" applyBorder="1" applyAlignment="1">
      <alignment vertical="center"/>
    </xf>
    <xf numFmtId="43" fontId="30" fillId="2" borderId="0" xfId="2" applyFont="1" applyFill="1" applyBorder="1" applyAlignment="1">
      <alignment vertical="center"/>
    </xf>
    <xf numFmtId="43" fontId="25" fillId="2" borderId="0" xfId="2" applyFont="1" applyFill="1" applyBorder="1" applyAlignment="1">
      <alignment vertical="center"/>
    </xf>
    <xf numFmtId="43" fontId="30" fillId="2" borderId="0" xfId="1" applyFont="1" applyFill="1" applyBorder="1" applyAlignment="1">
      <alignment vertical="center"/>
    </xf>
    <xf numFmtId="43" fontId="31" fillId="2" borderId="0" xfId="2" applyFont="1" applyFill="1" applyBorder="1" applyAlignment="1">
      <alignment vertical="center"/>
    </xf>
    <xf numFmtId="0" fontId="32" fillId="2" borderId="0" xfId="0" applyFont="1" applyFill="1" applyAlignment="1">
      <alignment horizontal="center" vertical="center"/>
    </xf>
    <xf numFmtId="0" fontId="33" fillId="2" borderId="37" xfId="0" applyFont="1" applyFill="1" applyBorder="1" applyAlignment="1">
      <alignment horizontal="center" vertical="center"/>
    </xf>
    <xf numFmtId="43" fontId="34" fillId="2" borderId="0" xfId="1" applyFont="1" applyFill="1" applyBorder="1" applyAlignment="1">
      <alignment vertical="center"/>
    </xf>
    <xf numFmtId="0" fontId="34" fillId="2" borderId="0" xfId="0" applyFont="1" applyFill="1" applyAlignment="1">
      <alignment vertical="center"/>
    </xf>
    <xf numFmtId="0" fontId="35" fillId="2" borderId="0" xfId="0" applyFont="1" applyFill="1" applyAlignment="1">
      <alignment horizontal="center" vertical="center"/>
    </xf>
    <xf numFmtId="0" fontId="35" fillId="2" borderId="38" xfId="0" applyFont="1" applyFill="1" applyBorder="1" applyAlignment="1">
      <alignment horizontal="center" vertical="center"/>
    </xf>
    <xf numFmtId="43" fontId="35" fillId="2" borderId="0" xfId="1" applyFont="1" applyFill="1" applyBorder="1" applyAlignment="1">
      <alignment vertical="center"/>
    </xf>
    <xf numFmtId="0" fontId="35" fillId="2" borderId="0" xfId="0" applyFont="1" applyFill="1" applyAlignment="1">
      <alignment vertical="center"/>
    </xf>
    <xf numFmtId="0" fontId="35" fillId="2" borderId="0" xfId="0" applyFont="1" applyFill="1" applyAlignment="1">
      <alignment horizontal="center" vertical="center"/>
    </xf>
    <xf numFmtId="164" fontId="35" fillId="2" borderId="0" xfId="0" applyNumberFormat="1" applyFont="1" applyFill="1" applyAlignment="1">
      <alignment vertical="center"/>
    </xf>
    <xf numFmtId="0" fontId="36" fillId="2" borderId="0" xfId="0" applyFont="1" applyFill="1" applyAlignment="1">
      <alignment horizontal="center" vertical="center"/>
    </xf>
    <xf numFmtId="0" fontId="36" fillId="2" borderId="0" xfId="0" applyFont="1" applyFill="1" applyAlignment="1">
      <alignment vertical="center"/>
    </xf>
    <xf numFmtId="0" fontId="37" fillId="2" borderId="0" xfId="0" applyFont="1" applyFill="1" applyAlignment="1">
      <alignment vertical="center"/>
    </xf>
    <xf numFmtId="43" fontId="38" fillId="2" borderId="0" xfId="2" applyFont="1" applyFill="1" applyBorder="1" applyAlignment="1">
      <alignment vertical="center"/>
    </xf>
    <xf numFmtId="0" fontId="39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horizontal="left" vertical="center"/>
    </xf>
    <xf numFmtId="0" fontId="41" fillId="2" borderId="0" xfId="0" applyFont="1" applyFill="1" applyAlignment="1">
      <alignment vertical="center"/>
    </xf>
    <xf numFmtId="0" fontId="42" fillId="8" borderId="0" xfId="0" applyFont="1" applyFill="1" applyAlignment="1">
      <alignment horizontal="center" vertical="center"/>
    </xf>
    <xf numFmtId="43" fontId="28" fillId="2" borderId="0" xfId="0" applyNumberFormat="1" applyFont="1" applyFill="1" applyAlignment="1">
      <alignment vertical="center"/>
    </xf>
    <xf numFmtId="43" fontId="28" fillId="6" borderId="0" xfId="0" applyNumberFormat="1" applyFont="1" applyFill="1" applyAlignment="1">
      <alignment vertical="center"/>
    </xf>
    <xf numFmtId="43" fontId="28" fillId="0" borderId="0" xfId="2" applyFont="1" applyFill="1" applyBorder="1" applyAlignment="1">
      <alignment vertical="center"/>
    </xf>
    <xf numFmtId="0" fontId="0" fillId="0" borderId="0" xfId="0" applyAlignment="1">
      <alignment horizontal="center"/>
    </xf>
    <xf numFmtId="0" fontId="1" fillId="2" borderId="0" xfId="0" applyFont="1" applyFill="1"/>
    <xf numFmtId="0" fontId="1" fillId="6" borderId="0" xfId="0" applyFont="1" applyFill="1"/>
  </cellXfs>
  <cellStyles count="3">
    <cellStyle name="Millares" xfId="1" builtinId="3"/>
    <cellStyle name="Millares 2" xfId="2" xr:uid="{546D2DD5-06E1-40F0-AA6F-C7578051F4F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472440</xdr:colOff>
      <xdr:row>5</xdr:row>
      <xdr:rowOff>197185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8820A36B-373C-42E7-AE2C-234AB94C45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" y="0"/>
          <a:ext cx="2590800" cy="14544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929640</xdr:colOff>
      <xdr:row>181</xdr:row>
      <xdr:rowOff>228600</xdr:rowOff>
    </xdr:from>
    <xdr:to>
      <xdr:col>1</xdr:col>
      <xdr:colOff>2613660</xdr:colOff>
      <xdr:row>182</xdr:row>
      <xdr:rowOff>167640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8F0FABE7-71D7-4C40-9D39-4B43845D909E}"/>
            </a:ext>
          </a:extLst>
        </xdr:cNvPr>
        <xdr:cNvSpPr/>
      </xdr:nvSpPr>
      <xdr:spPr>
        <a:xfrm>
          <a:off x="2133600" y="52837080"/>
          <a:ext cx="1684020" cy="20574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4861560</xdr:colOff>
      <xdr:row>181</xdr:row>
      <xdr:rowOff>137160</xdr:rowOff>
    </xdr:from>
    <xdr:to>
      <xdr:col>2</xdr:col>
      <xdr:colOff>1310640</xdr:colOff>
      <xdr:row>182</xdr:row>
      <xdr:rowOff>83820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13F4737-B575-45EE-9C7B-0994CA99319F}"/>
            </a:ext>
          </a:extLst>
        </xdr:cNvPr>
        <xdr:cNvSpPr/>
      </xdr:nvSpPr>
      <xdr:spPr>
        <a:xfrm>
          <a:off x="6065520" y="52745640"/>
          <a:ext cx="1379220" cy="213360"/>
        </a:xfrm>
        <a:prstGeom prst="rect">
          <a:avLst/>
        </a:prstGeom>
        <a:solidFill>
          <a:sysClr val="window" lastClr="FFFFFF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0</xdr:col>
      <xdr:colOff>1203959</xdr:colOff>
      <xdr:row>0</xdr:row>
      <xdr:rowOff>0</xdr:rowOff>
    </xdr:from>
    <xdr:to>
      <xdr:col>1</xdr:col>
      <xdr:colOff>2768915</xdr:colOff>
      <xdr:row>4</xdr:row>
      <xdr:rowOff>53340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89559D2-6111-4AF7-984D-B1B68D72AF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959" y="0"/>
          <a:ext cx="2768916" cy="155448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EJCUCIONES%20MARZO,%20PARA%20PUBLICAR-202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ENERO"/>
      <sheetName val="BALANCE GENERAL FEBRERO"/>
      <sheetName val="BALANCE GENERAL MARZO"/>
      <sheetName val="PRESUP. EJEC. 2022"/>
      <sheetName val="EJEC. 2022"/>
      <sheetName val="INGRESOS"/>
      <sheetName val="GRAFICOS"/>
    </sheetNames>
    <sheetDataSet>
      <sheetData sheetId="0"/>
      <sheetData sheetId="1"/>
      <sheetData sheetId="2"/>
      <sheetData sheetId="3"/>
      <sheetData sheetId="4">
        <row r="9">
          <cell r="S9">
            <v>50498384.640000001</v>
          </cell>
        </row>
        <row r="10">
          <cell r="S10">
            <v>7817000</v>
          </cell>
        </row>
        <row r="11">
          <cell r="S11">
            <v>1735000</v>
          </cell>
        </row>
        <row r="12">
          <cell r="S12">
            <v>9144750</v>
          </cell>
        </row>
        <row r="13">
          <cell r="S13">
            <v>0</v>
          </cell>
        </row>
        <row r="14">
          <cell r="S14">
            <v>905760.28</v>
          </cell>
        </row>
        <row r="15">
          <cell r="S15">
            <v>90000</v>
          </cell>
        </row>
        <row r="16">
          <cell r="S16">
            <v>0</v>
          </cell>
        </row>
        <row r="17">
          <cell r="S17">
            <v>2524500</v>
          </cell>
        </row>
        <row r="18">
          <cell r="S18">
            <v>0</v>
          </cell>
        </row>
        <row r="19">
          <cell r="S19">
            <v>185625</v>
          </cell>
        </row>
        <row r="20">
          <cell r="S20">
            <v>0</v>
          </cell>
        </row>
        <row r="21">
          <cell r="S21">
            <v>4240000</v>
          </cell>
        </row>
        <row r="22">
          <cell r="S22">
            <v>580500</v>
          </cell>
        </row>
        <row r="23">
          <cell r="S23">
            <v>0</v>
          </cell>
        </row>
        <row r="24">
          <cell r="S24">
            <v>188510.71</v>
          </cell>
        </row>
        <row r="25">
          <cell r="S25">
            <v>3058271.63</v>
          </cell>
        </row>
        <row r="26">
          <cell r="S26">
            <v>3131153.44</v>
          </cell>
        </row>
        <row r="27">
          <cell r="S27">
            <v>397262.22</v>
          </cell>
        </row>
        <row r="30">
          <cell r="S30">
            <v>640806.67999999993</v>
          </cell>
        </row>
        <row r="31">
          <cell r="S31">
            <v>100903.35</v>
          </cell>
        </row>
        <row r="33">
          <cell r="S33">
            <v>149754.13</v>
          </cell>
        </row>
        <row r="34">
          <cell r="S34">
            <v>1235851.98</v>
          </cell>
        </row>
        <row r="35">
          <cell r="S35">
            <v>95242</v>
          </cell>
        </row>
        <row r="36">
          <cell r="S36">
            <v>23414</v>
          </cell>
        </row>
        <row r="37">
          <cell r="S37">
            <v>3754493.1</v>
          </cell>
        </row>
        <row r="38">
          <cell r="S38">
            <v>300261.60000000003</v>
          </cell>
        </row>
        <row r="39">
          <cell r="S39">
            <v>515468.12</v>
          </cell>
        </row>
        <row r="40">
          <cell r="S40">
            <v>271670.58</v>
          </cell>
        </row>
        <row r="41">
          <cell r="S41">
            <v>4916.79</v>
          </cell>
        </row>
        <row r="42">
          <cell r="S42">
            <v>19500</v>
          </cell>
        </row>
        <row r="43">
          <cell r="S43">
            <v>0</v>
          </cell>
        </row>
        <row r="44">
          <cell r="S44">
            <v>17720.72</v>
          </cell>
        </row>
        <row r="45">
          <cell r="S45">
            <v>0</v>
          </cell>
        </row>
        <row r="47">
          <cell r="S47">
            <v>0</v>
          </cell>
        </row>
        <row r="48">
          <cell r="S48">
            <v>0</v>
          </cell>
        </row>
        <row r="49">
          <cell r="S49">
            <v>0</v>
          </cell>
        </row>
        <row r="51">
          <cell r="S51">
            <v>91652.3</v>
          </cell>
        </row>
        <row r="52">
          <cell r="S52">
            <v>210807</v>
          </cell>
        </row>
        <row r="53">
          <cell r="S53">
            <v>0</v>
          </cell>
        </row>
        <row r="54">
          <cell r="S54">
            <v>13570</v>
          </cell>
        </row>
        <row r="55">
          <cell r="S55">
            <v>0</v>
          </cell>
        </row>
        <row r="56">
          <cell r="S56">
            <v>17558</v>
          </cell>
        </row>
        <row r="58">
          <cell r="S58">
            <v>970306.47</v>
          </cell>
        </row>
        <row r="60">
          <cell r="S60">
            <v>2549303.5</v>
          </cell>
        </row>
        <row r="61">
          <cell r="S61">
            <v>0</v>
          </cell>
        </row>
        <row r="63">
          <cell r="S63">
            <v>0</v>
          </cell>
        </row>
        <row r="64">
          <cell r="S64">
            <v>2265089.73</v>
          </cell>
        </row>
        <row r="65">
          <cell r="S65">
            <v>0</v>
          </cell>
        </row>
        <row r="67">
          <cell r="S67">
            <v>0</v>
          </cell>
        </row>
        <row r="68">
          <cell r="S68">
            <v>0</v>
          </cell>
        </row>
        <row r="69">
          <cell r="S69">
            <v>127440</v>
          </cell>
        </row>
        <row r="70">
          <cell r="S70">
            <v>2849486.2199999997</v>
          </cell>
        </row>
        <row r="71">
          <cell r="S71">
            <v>0</v>
          </cell>
        </row>
        <row r="72">
          <cell r="S72">
            <v>0</v>
          </cell>
        </row>
        <row r="75">
          <cell r="S75">
            <v>125751.38</v>
          </cell>
        </row>
        <row r="76">
          <cell r="S76">
            <v>0</v>
          </cell>
        </row>
        <row r="77">
          <cell r="S77">
            <v>0</v>
          </cell>
        </row>
        <row r="78">
          <cell r="S78">
            <v>8732</v>
          </cell>
        </row>
        <row r="79">
          <cell r="S79">
            <v>0</v>
          </cell>
        </row>
        <row r="80">
          <cell r="S80">
            <v>957806.71</v>
          </cell>
        </row>
        <row r="81">
          <cell r="S81">
            <v>239308.13</v>
          </cell>
        </row>
        <row r="82">
          <cell r="S82">
            <v>0</v>
          </cell>
        </row>
        <row r="84">
          <cell r="S84">
            <v>90057.600000000006</v>
          </cell>
        </row>
        <row r="85">
          <cell r="S85">
            <v>0</v>
          </cell>
        </row>
        <row r="88">
          <cell r="S88">
            <v>0</v>
          </cell>
        </row>
        <row r="89">
          <cell r="S89">
            <v>589056</v>
          </cell>
        </row>
        <row r="90">
          <cell r="S90">
            <v>718.62</v>
          </cell>
        </row>
        <row r="91">
          <cell r="S91">
            <v>56755</v>
          </cell>
        </row>
        <row r="92">
          <cell r="S92">
            <v>97417.39</v>
          </cell>
        </row>
        <row r="93">
          <cell r="S93">
            <v>0</v>
          </cell>
        </row>
        <row r="94">
          <cell r="S94">
            <v>1347675.5299999998</v>
          </cell>
        </row>
        <row r="95">
          <cell r="S95">
            <v>0</v>
          </cell>
        </row>
        <row r="96">
          <cell r="S96">
            <v>0</v>
          </cell>
        </row>
        <row r="97">
          <cell r="S97">
            <v>0</v>
          </cell>
        </row>
        <row r="98">
          <cell r="S98">
            <v>0</v>
          </cell>
        </row>
        <row r="99">
          <cell r="S99">
            <v>0</v>
          </cell>
        </row>
        <row r="100">
          <cell r="S100">
            <v>2134.38</v>
          </cell>
        </row>
        <row r="101">
          <cell r="S101">
            <v>0</v>
          </cell>
        </row>
        <row r="102">
          <cell r="S102">
            <v>206916.96000000002</v>
          </cell>
        </row>
        <row r="103">
          <cell r="S103">
            <v>0</v>
          </cell>
        </row>
        <row r="104">
          <cell r="S104">
            <v>0</v>
          </cell>
        </row>
        <row r="105">
          <cell r="S105">
            <v>0</v>
          </cell>
        </row>
        <row r="106">
          <cell r="S106">
            <v>101138.73</v>
          </cell>
        </row>
        <row r="109">
          <cell r="S109">
            <v>0</v>
          </cell>
        </row>
        <row r="110">
          <cell r="S110">
            <v>0</v>
          </cell>
        </row>
        <row r="111">
          <cell r="S111">
            <v>3355190</v>
          </cell>
        </row>
        <row r="112">
          <cell r="S112">
            <v>0</v>
          </cell>
        </row>
        <row r="113">
          <cell r="S113">
            <v>0</v>
          </cell>
        </row>
        <row r="114">
          <cell r="S114">
            <v>0</v>
          </cell>
        </row>
        <row r="116">
          <cell r="S116">
            <v>64905858.159999996</v>
          </cell>
        </row>
        <row r="118">
          <cell r="S118">
            <v>89462490</v>
          </cell>
        </row>
        <row r="119">
          <cell r="S119">
            <v>0</v>
          </cell>
        </row>
        <row r="128">
          <cell r="S128">
            <v>1446076954.8800001</v>
          </cell>
        </row>
        <row r="129">
          <cell r="S129">
            <v>0</v>
          </cell>
        </row>
        <row r="132">
          <cell r="S132">
            <v>1376477.8599999999</v>
          </cell>
        </row>
        <row r="134">
          <cell r="S134">
            <v>1347029.56</v>
          </cell>
        </row>
        <row r="135">
          <cell r="S135">
            <v>16570.13</v>
          </cell>
        </row>
        <row r="136">
          <cell r="S136">
            <v>0</v>
          </cell>
        </row>
        <row r="137">
          <cell r="S137">
            <v>0</v>
          </cell>
        </row>
        <row r="138">
          <cell r="S138">
            <v>0</v>
          </cell>
        </row>
        <row r="139">
          <cell r="S139">
            <v>6434670</v>
          </cell>
        </row>
        <row r="140">
          <cell r="S140">
            <v>0</v>
          </cell>
        </row>
        <row r="141">
          <cell r="S141">
            <v>2132000</v>
          </cell>
        </row>
        <row r="143">
          <cell r="S143">
            <v>0</v>
          </cell>
        </row>
        <row r="144">
          <cell r="S144">
            <v>0</v>
          </cell>
        </row>
        <row r="145">
          <cell r="S145">
            <v>0</v>
          </cell>
        </row>
        <row r="146">
          <cell r="S146">
            <v>0</v>
          </cell>
        </row>
        <row r="147">
          <cell r="S147">
            <v>0</v>
          </cell>
        </row>
        <row r="148">
          <cell r="S148">
            <v>8544.0300000000007</v>
          </cell>
        </row>
        <row r="149">
          <cell r="S149">
            <v>0</v>
          </cell>
        </row>
        <row r="150">
          <cell r="S150">
            <v>0</v>
          </cell>
        </row>
        <row r="153">
          <cell r="S153">
            <v>0</v>
          </cell>
        </row>
        <row r="154">
          <cell r="S154">
            <v>0</v>
          </cell>
        </row>
        <row r="155">
          <cell r="S155">
            <v>0</v>
          </cell>
        </row>
        <row r="158">
          <cell r="S158">
            <v>0</v>
          </cell>
        </row>
        <row r="165">
          <cell r="S165">
            <v>0</v>
          </cell>
        </row>
        <row r="168">
          <cell r="S168">
            <v>0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C65F4-00CA-41EB-93FC-FB9A04CCA778}">
  <sheetPr>
    <tabColor rgb="FF92D050"/>
  </sheetPr>
  <dimension ref="A1:T183"/>
  <sheetViews>
    <sheetView tabSelected="1" topLeftCell="A134" zoomScaleNormal="100" zoomScaleSheetLayoutView="100" workbookViewId="0">
      <selection activeCell="T181" sqref="T181"/>
    </sheetView>
  </sheetViews>
  <sheetFormatPr baseColWidth="10" defaultColWidth="21.109375" defaultRowHeight="16.8" x14ac:dyDescent="0.3"/>
  <cols>
    <col min="1" max="1" width="7.88671875" style="1" bestFit="1" customWidth="1"/>
    <col min="2" max="2" width="8.6640625" style="3" customWidth="1"/>
    <col min="3" max="3" width="7" style="3" bestFit="1" customWidth="1"/>
    <col min="4" max="4" width="7.6640625" style="3" customWidth="1"/>
    <col min="5" max="5" width="7.5546875" style="3" bestFit="1" customWidth="1"/>
    <col min="6" max="6" width="67.44140625" style="3" customWidth="1"/>
    <col min="7" max="7" width="19.88671875" style="3" customWidth="1"/>
    <col min="8" max="8" width="20" style="113" customWidth="1"/>
    <col min="9" max="9" width="19.6640625" style="113" customWidth="1"/>
    <col min="10" max="10" width="5.6640625" style="113" hidden="1" customWidth="1"/>
    <col min="11" max="11" width="9.33203125" style="80" hidden="1" customWidth="1"/>
    <col min="12" max="12" width="9.6640625" style="113" hidden="1" customWidth="1"/>
    <col min="13" max="13" width="9.44140625" style="113" hidden="1" customWidth="1"/>
    <col min="14" max="14" width="0.33203125" style="113" hidden="1" customWidth="1"/>
    <col min="15" max="15" width="18" style="113" hidden="1" customWidth="1"/>
    <col min="16" max="16" width="14.33203125" style="113" hidden="1" customWidth="1"/>
    <col min="17" max="17" width="16.88671875" style="114" hidden="1" customWidth="1"/>
    <col min="18" max="18" width="0.88671875" style="113" hidden="1" customWidth="1"/>
    <col min="19" max="19" width="21.6640625" style="3" customWidth="1"/>
    <col min="20" max="20" width="17.5546875" style="3" customWidth="1"/>
    <col min="21" max="256" width="21.109375" style="3"/>
    <col min="257" max="257" width="7.88671875" style="3" bestFit="1" customWidth="1"/>
    <col min="258" max="258" width="8.6640625" style="3" customWidth="1"/>
    <col min="259" max="259" width="7" style="3" bestFit="1" customWidth="1"/>
    <col min="260" max="260" width="7.6640625" style="3" customWidth="1"/>
    <col min="261" max="261" width="7.5546875" style="3" bestFit="1" customWidth="1"/>
    <col min="262" max="262" width="67.44140625" style="3" customWidth="1"/>
    <col min="263" max="263" width="19.88671875" style="3" customWidth="1"/>
    <col min="264" max="264" width="20" style="3" customWidth="1"/>
    <col min="265" max="265" width="19.6640625" style="3" customWidth="1"/>
    <col min="266" max="274" width="0" style="3" hidden="1" customWidth="1"/>
    <col min="275" max="275" width="21.6640625" style="3" customWidth="1"/>
    <col min="276" max="276" width="17.5546875" style="3" customWidth="1"/>
    <col min="277" max="512" width="21.109375" style="3"/>
    <col min="513" max="513" width="7.88671875" style="3" bestFit="1" customWidth="1"/>
    <col min="514" max="514" width="8.6640625" style="3" customWidth="1"/>
    <col min="515" max="515" width="7" style="3" bestFit="1" customWidth="1"/>
    <col min="516" max="516" width="7.6640625" style="3" customWidth="1"/>
    <col min="517" max="517" width="7.5546875" style="3" bestFit="1" customWidth="1"/>
    <col min="518" max="518" width="67.44140625" style="3" customWidth="1"/>
    <col min="519" max="519" width="19.88671875" style="3" customWidth="1"/>
    <col min="520" max="520" width="20" style="3" customWidth="1"/>
    <col min="521" max="521" width="19.6640625" style="3" customWidth="1"/>
    <col min="522" max="530" width="0" style="3" hidden="1" customWidth="1"/>
    <col min="531" max="531" width="21.6640625" style="3" customWidth="1"/>
    <col min="532" max="532" width="17.5546875" style="3" customWidth="1"/>
    <col min="533" max="768" width="21.109375" style="3"/>
    <col min="769" max="769" width="7.88671875" style="3" bestFit="1" customWidth="1"/>
    <col min="770" max="770" width="8.6640625" style="3" customWidth="1"/>
    <col min="771" max="771" width="7" style="3" bestFit="1" customWidth="1"/>
    <col min="772" max="772" width="7.6640625" style="3" customWidth="1"/>
    <col min="773" max="773" width="7.5546875" style="3" bestFit="1" customWidth="1"/>
    <col min="774" max="774" width="67.44140625" style="3" customWidth="1"/>
    <col min="775" max="775" width="19.88671875" style="3" customWidth="1"/>
    <col min="776" max="776" width="20" style="3" customWidth="1"/>
    <col min="777" max="777" width="19.6640625" style="3" customWidth="1"/>
    <col min="778" max="786" width="0" style="3" hidden="1" customWidth="1"/>
    <col min="787" max="787" width="21.6640625" style="3" customWidth="1"/>
    <col min="788" max="788" width="17.5546875" style="3" customWidth="1"/>
    <col min="789" max="1024" width="21.109375" style="3"/>
    <col min="1025" max="1025" width="7.88671875" style="3" bestFit="1" customWidth="1"/>
    <col min="1026" max="1026" width="8.6640625" style="3" customWidth="1"/>
    <col min="1027" max="1027" width="7" style="3" bestFit="1" customWidth="1"/>
    <col min="1028" max="1028" width="7.6640625" style="3" customWidth="1"/>
    <col min="1029" max="1029" width="7.5546875" style="3" bestFit="1" customWidth="1"/>
    <col min="1030" max="1030" width="67.44140625" style="3" customWidth="1"/>
    <col min="1031" max="1031" width="19.88671875" style="3" customWidth="1"/>
    <col min="1032" max="1032" width="20" style="3" customWidth="1"/>
    <col min="1033" max="1033" width="19.6640625" style="3" customWidth="1"/>
    <col min="1034" max="1042" width="0" style="3" hidden="1" customWidth="1"/>
    <col min="1043" max="1043" width="21.6640625" style="3" customWidth="1"/>
    <col min="1044" max="1044" width="17.5546875" style="3" customWidth="1"/>
    <col min="1045" max="1280" width="21.109375" style="3"/>
    <col min="1281" max="1281" width="7.88671875" style="3" bestFit="1" customWidth="1"/>
    <col min="1282" max="1282" width="8.6640625" style="3" customWidth="1"/>
    <col min="1283" max="1283" width="7" style="3" bestFit="1" customWidth="1"/>
    <col min="1284" max="1284" width="7.6640625" style="3" customWidth="1"/>
    <col min="1285" max="1285" width="7.5546875" style="3" bestFit="1" customWidth="1"/>
    <col min="1286" max="1286" width="67.44140625" style="3" customWidth="1"/>
    <col min="1287" max="1287" width="19.88671875" style="3" customWidth="1"/>
    <col min="1288" max="1288" width="20" style="3" customWidth="1"/>
    <col min="1289" max="1289" width="19.6640625" style="3" customWidth="1"/>
    <col min="1290" max="1298" width="0" style="3" hidden="1" customWidth="1"/>
    <col min="1299" max="1299" width="21.6640625" style="3" customWidth="1"/>
    <col min="1300" max="1300" width="17.5546875" style="3" customWidth="1"/>
    <col min="1301" max="1536" width="21.109375" style="3"/>
    <col min="1537" max="1537" width="7.88671875" style="3" bestFit="1" customWidth="1"/>
    <col min="1538" max="1538" width="8.6640625" style="3" customWidth="1"/>
    <col min="1539" max="1539" width="7" style="3" bestFit="1" customWidth="1"/>
    <col min="1540" max="1540" width="7.6640625" style="3" customWidth="1"/>
    <col min="1541" max="1541" width="7.5546875" style="3" bestFit="1" customWidth="1"/>
    <col min="1542" max="1542" width="67.44140625" style="3" customWidth="1"/>
    <col min="1543" max="1543" width="19.88671875" style="3" customWidth="1"/>
    <col min="1544" max="1544" width="20" style="3" customWidth="1"/>
    <col min="1545" max="1545" width="19.6640625" style="3" customWidth="1"/>
    <col min="1546" max="1554" width="0" style="3" hidden="1" customWidth="1"/>
    <col min="1555" max="1555" width="21.6640625" style="3" customWidth="1"/>
    <col min="1556" max="1556" width="17.5546875" style="3" customWidth="1"/>
    <col min="1557" max="1792" width="21.109375" style="3"/>
    <col min="1793" max="1793" width="7.88671875" style="3" bestFit="1" customWidth="1"/>
    <col min="1794" max="1794" width="8.6640625" style="3" customWidth="1"/>
    <col min="1795" max="1795" width="7" style="3" bestFit="1" customWidth="1"/>
    <col min="1796" max="1796" width="7.6640625" style="3" customWidth="1"/>
    <col min="1797" max="1797" width="7.5546875" style="3" bestFit="1" customWidth="1"/>
    <col min="1798" max="1798" width="67.44140625" style="3" customWidth="1"/>
    <col min="1799" max="1799" width="19.88671875" style="3" customWidth="1"/>
    <col min="1800" max="1800" width="20" style="3" customWidth="1"/>
    <col min="1801" max="1801" width="19.6640625" style="3" customWidth="1"/>
    <col min="1802" max="1810" width="0" style="3" hidden="1" customWidth="1"/>
    <col min="1811" max="1811" width="21.6640625" style="3" customWidth="1"/>
    <col min="1812" max="1812" width="17.5546875" style="3" customWidth="1"/>
    <col min="1813" max="2048" width="21.109375" style="3"/>
    <col min="2049" max="2049" width="7.88671875" style="3" bestFit="1" customWidth="1"/>
    <col min="2050" max="2050" width="8.6640625" style="3" customWidth="1"/>
    <col min="2051" max="2051" width="7" style="3" bestFit="1" customWidth="1"/>
    <col min="2052" max="2052" width="7.6640625" style="3" customWidth="1"/>
    <col min="2053" max="2053" width="7.5546875" style="3" bestFit="1" customWidth="1"/>
    <col min="2054" max="2054" width="67.44140625" style="3" customWidth="1"/>
    <col min="2055" max="2055" width="19.88671875" style="3" customWidth="1"/>
    <col min="2056" max="2056" width="20" style="3" customWidth="1"/>
    <col min="2057" max="2057" width="19.6640625" style="3" customWidth="1"/>
    <col min="2058" max="2066" width="0" style="3" hidden="1" customWidth="1"/>
    <col min="2067" max="2067" width="21.6640625" style="3" customWidth="1"/>
    <col min="2068" max="2068" width="17.5546875" style="3" customWidth="1"/>
    <col min="2069" max="2304" width="21.109375" style="3"/>
    <col min="2305" max="2305" width="7.88671875" style="3" bestFit="1" customWidth="1"/>
    <col min="2306" max="2306" width="8.6640625" style="3" customWidth="1"/>
    <col min="2307" max="2307" width="7" style="3" bestFit="1" customWidth="1"/>
    <col min="2308" max="2308" width="7.6640625" style="3" customWidth="1"/>
    <col min="2309" max="2309" width="7.5546875" style="3" bestFit="1" customWidth="1"/>
    <col min="2310" max="2310" width="67.44140625" style="3" customWidth="1"/>
    <col min="2311" max="2311" width="19.88671875" style="3" customWidth="1"/>
    <col min="2312" max="2312" width="20" style="3" customWidth="1"/>
    <col min="2313" max="2313" width="19.6640625" style="3" customWidth="1"/>
    <col min="2314" max="2322" width="0" style="3" hidden="1" customWidth="1"/>
    <col min="2323" max="2323" width="21.6640625" style="3" customWidth="1"/>
    <col min="2324" max="2324" width="17.5546875" style="3" customWidth="1"/>
    <col min="2325" max="2560" width="21.109375" style="3"/>
    <col min="2561" max="2561" width="7.88671875" style="3" bestFit="1" customWidth="1"/>
    <col min="2562" max="2562" width="8.6640625" style="3" customWidth="1"/>
    <col min="2563" max="2563" width="7" style="3" bestFit="1" customWidth="1"/>
    <col min="2564" max="2564" width="7.6640625" style="3" customWidth="1"/>
    <col min="2565" max="2565" width="7.5546875" style="3" bestFit="1" customWidth="1"/>
    <col min="2566" max="2566" width="67.44140625" style="3" customWidth="1"/>
    <col min="2567" max="2567" width="19.88671875" style="3" customWidth="1"/>
    <col min="2568" max="2568" width="20" style="3" customWidth="1"/>
    <col min="2569" max="2569" width="19.6640625" style="3" customWidth="1"/>
    <col min="2570" max="2578" width="0" style="3" hidden="1" customWidth="1"/>
    <col min="2579" max="2579" width="21.6640625" style="3" customWidth="1"/>
    <col min="2580" max="2580" width="17.5546875" style="3" customWidth="1"/>
    <col min="2581" max="2816" width="21.109375" style="3"/>
    <col min="2817" max="2817" width="7.88671875" style="3" bestFit="1" customWidth="1"/>
    <col min="2818" max="2818" width="8.6640625" style="3" customWidth="1"/>
    <col min="2819" max="2819" width="7" style="3" bestFit="1" customWidth="1"/>
    <col min="2820" max="2820" width="7.6640625" style="3" customWidth="1"/>
    <col min="2821" max="2821" width="7.5546875" style="3" bestFit="1" customWidth="1"/>
    <col min="2822" max="2822" width="67.44140625" style="3" customWidth="1"/>
    <col min="2823" max="2823" width="19.88671875" style="3" customWidth="1"/>
    <col min="2824" max="2824" width="20" style="3" customWidth="1"/>
    <col min="2825" max="2825" width="19.6640625" style="3" customWidth="1"/>
    <col min="2826" max="2834" width="0" style="3" hidden="1" customWidth="1"/>
    <col min="2835" max="2835" width="21.6640625" style="3" customWidth="1"/>
    <col min="2836" max="2836" width="17.5546875" style="3" customWidth="1"/>
    <col min="2837" max="3072" width="21.109375" style="3"/>
    <col min="3073" max="3073" width="7.88671875" style="3" bestFit="1" customWidth="1"/>
    <col min="3074" max="3074" width="8.6640625" style="3" customWidth="1"/>
    <col min="3075" max="3075" width="7" style="3" bestFit="1" customWidth="1"/>
    <col min="3076" max="3076" width="7.6640625" style="3" customWidth="1"/>
    <col min="3077" max="3077" width="7.5546875" style="3" bestFit="1" customWidth="1"/>
    <col min="3078" max="3078" width="67.44140625" style="3" customWidth="1"/>
    <col min="3079" max="3079" width="19.88671875" style="3" customWidth="1"/>
    <col min="3080" max="3080" width="20" style="3" customWidth="1"/>
    <col min="3081" max="3081" width="19.6640625" style="3" customWidth="1"/>
    <col min="3082" max="3090" width="0" style="3" hidden="1" customWidth="1"/>
    <col min="3091" max="3091" width="21.6640625" style="3" customWidth="1"/>
    <col min="3092" max="3092" width="17.5546875" style="3" customWidth="1"/>
    <col min="3093" max="3328" width="21.109375" style="3"/>
    <col min="3329" max="3329" width="7.88671875" style="3" bestFit="1" customWidth="1"/>
    <col min="3330" max="3330" width="8.6640625" style="3" customWidth="1"/>
    <col min="3331" max="3331" width="7" style="3" bestFit="1" customWidth="1"/>
    <col min="3332" max="3332" width="7.6640625" style="3" customWidth="1"/>
    <col min="3333" max="3333" width="7.5546875" style="3" bestFit="1" customWidth="1"/>
    <col min="3334" max="3334" width="67.44140625" style="3" customWidth="1"/>
    <col min="3335" max="3335" width="19.88671875" style="3" customWidth="1"/>
    <col min="3336" max="3336" width="20" style="3" customWidth="1"/>
    <col min="3337" max="3337" width="19.6640625" style="3" customWidth="1"/>
    <col min="3338" max="3346" width="0" style="3" hidden="1" customWidth="1"/>
    <col min="3347" max="3347" width="21.6640625" style="3" customWidth="1"/>
    <col min="3348" max="3348" width="17.5546875" style="3" customWidth="1"/>
    <col min="3349" max="3584" width="21.109375" style="3"/>
    <col min="3585" max="3585" width="7.88671875" style="3" bestFit="1" customWidth="1"/>
    <col min="3586" max="3586" width="8.6640625" style="3" customWidth="1"/>
    <col min="3587" max="3587" width="7" style="3" bestFit="1" customWidth="1"/>
    <col min="3588" max="3588" width="7.6640625" style="3" customWidth="1"/>
    <col min="3589" max="3589" width="7.5546875" style="3" bestFit="1" customWidth="1"/>
    <col min="3590" max="3590" width="67.44140625" style="3" customWidth="1"/>
    <col min="3591" max="3591" width="19.88671875" style="3" customWidth="1"/>
    <col min="3592" max="3592" width="20" style="3" customWidth="1"/>
    <col min="3593" max="3593" width="19.6640625" style="3" customWidth="1"/>
    <col min="3594" max="3602" width="0" style="3" hidden="1" customWidth="1"/>
    <col min="3603" max="3603" width="21.6640625" style="3" customWidth="1"/>
    <col min="3604" max="3604" width="17.5546875" style="3" customWidth="1"/>
    <col min="3605" max="3840" width="21.109375" style="3"/>
    <col min="3841" max="3841" width="7.88671875" style="3" bestFit="1" customWidth="1"/>
    <col min="3842" max="3842" width="8.6640625" style="3" customWidth="1"/>
    <col min="3843" max="3843" width="7" style="3" bestFit="1" customWidth="1"/>
    <col min="3844" max="3844" width="7.6640625" style="3" customWidth="1"/>
    <col min="3845" max="3845" width="7.5546875" style="3" bestFit="1" customWidth="1"/>
    <col min="3846" max="3846" width="67.44140625" style="3" customWidth="1"/>
    <col min="3847" max="3847" width="19.88671875" style="3" customWidth="1"/>
    <col min="3848" max="3848" width="20" style="3" customWidth="1"/>
    <col min="3849" max="3849" width="19.6640625" style="3" customWidth="1"/>
    <col min="3850" max="3858" width="0" style="3" hidden="1" customWidth="1"/>
    <col min="3859" max="3859" width="21.6640625" style="3" customWidth="1"/>
    <col min="3860" max="3860" width="17.5546875" style="3" customWidth="1"/>
    <col min="3861" max="4096" width="21.109375" style="3"/>
    <col min="4097" max="4097" width="7.88671875" style="3" bestFit="1" customWidth="1"/>
    <col min="4098" max="4098" width="8.6640625" style="3" customWidth="1"/>
    <col min="4099" max="4099" width="7" style="3" bestFit="1" customWidth="1"/>
    <col min="4100" max="4100" width="7.6640625" style="3" customWidth="1"/>
    <col min="4101" max="4101" width="7.5546875" style="3" bestFit="1" customWidth="1"/>
    <col min="4102" max="4102" width="67.44140625" style="3" customWidth="1"/>
    <col min="4103" max="4103" width="19.88671875" style="3" customWidth="1"/>
    <col min="4104" max="4104" width="20" style="3" customWidth="1"/>
    <col min="4105" max="4105" width="19.6640625" style="3" customWidth="1"/>
    <col min="4106" max="4114" width="0" style="3" hidden="1" customWidth="1"/>
    <col min="4115" max="4115" width="21.6640625" style="3" customWidth="1"/>
    <col min="4116" max="4116" width="17.5546875" style="3" customWidth="1"/>
    <col min="4117" max="4352" width="21.109375" style="3"/>
    <col min="4353" max="4353" width="7.88671875" style="3" bestFit="1" customWidth="1"/>
    <col min="4354" max="4354" width="8.6640625" style="3" customWidth="1"/>
    <col min="4355" max="4355" width="7" style="3" bestFit="1" customWidth="1"/>
    <col min="4356" max="4356" width="7.6640625" style="3" customWidth="1"/>
    <col min="4357" max="4357" width="7.5546875" style="3" bestFit="1" customWidth="1"/>
    <col min="4358" max="4358" width="67.44140625" style="3" customWidth="1"/>
    <col min="4359" max="4359" width="19.88671875" style="3" customWidth="1"/>
    <col min="4360" max="4360" width="20" style="3" customWidth="1"/>
    <col min="4361" max="4361" width="19.6640625" style="3" customWidth="1"/>
    <col min="4362" max="4370" width="0" style="3" hidden="1" customWidth="1"/>
    <col min="4371" max="4371" width="21.6640625" style="3" customWidth="1"/>
    <col min="4372" max="4372" width="17.5546875" style="3" customWidth="1"/>
    <col min="4373" max="4608" width="21.109375" style="3"/>
    <col min="4609" max="4609" width="7.88671875" style="3" bestFit="1" customWidth="1"/>
    <col min="4610" max="4610" width="8.6640625" style="3" customWidth="1"/>
    <col min="4611" max="4611" width="7" style="3" bestFit="1" customWidth="1"/>
    <col min="4612" max="4612" width="7.6640625" style="3" customWidth="1"/>
    <col min="4613" max="4613" width="7.5546875" style="3" bestFit="1" customWidth="1"/>
    <col min="4614" max="4614" width="67.44140625" style="3" customWidth="1"/>
    <col min="4615" max="4615" width="19.88671875" style="3" customWidth="1"/>
    <col min="4616" max="4616" width="20" style="3" customWidth="1"/>
    <col min="4617" max="4617" width="19.6640625" style="3" customWidth="1"/>
    <col min="4618" max="4626" width="0" style="3" hidden="1" customWidth="1"/>
    <col min="4627" max="4627" width="21.6640625" style="3" customWidth="1"/>
    <col min="4628" max="4628" width="17.5546875" style="3" customWidth="1"/>
    <col min="4629" max="4864" width="21.109375" style="3"/>
    <col min="4865" max="4865" width="7.88671875" style="3" bestFit="1" customWidth="1"/>
    <col min="4866" max="4866" width="8.6640625" style="3" customWidth="1"/>
    <col min="4867" max="4867" width="7" style="3" bestFit="1" customWidth="1"/>
    <col min="4868" max="4868" width="7.6640625" style="3" customWidth="1"/>
    <col min="4869" max="4869" width="7.5546875" style="3" bestFit="1" customWidth="1"/>
    <col min="4870" max="4870" width="67.44140625" style="3" customWidth="1"/>
    <col min="4871" max="4871" width="19.88671875" style="3" customWidth="1"/>
    <col min="4872" max="4872" width="20" style="3" customWidth="1"/>
    <col min="4873" max="4873" width="19.6640625" style="3" customWidth="1"/>
    <col min="4874" max="4882" width="0" style="3" hidden="1" customWidth="1"/>
    <col min="4883" max="4883" width="21.6640625" style="3" customWidth="1"/>
    <col min="4884" max="4884" width="17.5546875" style="3" customWidth="1"/>
    <col min="4885" max="5120" width="21.109375" style="3"/>
    <col min="5121" max="5121" width="7.88671875" style="3" bestFit="1" customWidth="1"/>
    <col min="5122" max="5122" width="8.6640625" style="3" customWidth="1"/>
    <col min="5123" max="5123" width="7" style="3" bestFit="1" customWidth="1"/>
    <col min="5124" max="5124" width="7.6640625" style="3" customWidth="1"/>
    <col min="5125" max="5125" width="7.5546875" style="3" bestFit="1" customWidth="1"/>
    <col min="5126" max="5126" width="67.44140625" style="3" customWidth="1"/>
    <col min="5127" max="5127" width="19.88671875" style="3" customWidth="1"/>
    <col min="5128" max="5128" width="20" style="3" customWidth="1"/>
    <col min="5129" max="5129" width="19.6640625" style="3" customWidth="1"/>
    <col min="5130" max="5138" width="0" style="3" hidden="1" customWidth="1"/>
    <col min="5139" max="5139" width="21.6640625" style="3" customWidth="1"/>
    <col min="5140" max="5140" width="17.5546875" style="3" customWidth="1"/>
    <col min="5141" max="5376" width="21.109375" style="3"/>
    <col min="5377" max="5377" width="7.88671875" style="3" bestFit="1" customWidth="1"/>
    <col min="5378" max="5378" width="8.6640625" style="3" customWidth="1"/>
    <col min="5379" max="5379" width="7" style="3" bestFit="1" customWidth="1"/>
    <col min="5380" max="5380" width="7.6640625" style="3" customWidth="1"/>
    <col min="5381" max="5381" width="7.5546875" style="3" bestFit="1" customWidth="1"/>
    <col min="5382" max="5382" width="67.44140625" style="3" customWidth="1"/>
    <col min="5383" max="5383" width="19.88671875" style="3" customWidth="1"/>
    <col min="5384" max="5384" width="20" style="3" customWidth="1"/>
    <col min="5385" max="5385" width="19.6640625" style="3" customWidth="1"/>
    <col min="5386" max="5394" width="0" style="3" hidden="1" customWidth="1"/>
    <col min="5395" max="5395" width="21.6640625" style="3" customWidth="1"/>
    <col min="5396" max="5396" width="17.5546875" style="3" customWidth="1"/>
    <col min="5397" max="5632" width="21.109375" style="3"/>
    <col min="5633" max="5633" width="7.88671875" style="3" bestFit="1" customWidth="1"/>
    <col min="5634" max="5634" width="8.6640625" style="3" customWidth="1"/>
    <col min="5635" max="5635" width="7" style="3" bestFit="1" customWidth="1"/>
    <col min="5636" max="5636" width="7.6640625" style="3" customWidth="1"/>
    <col min="5637" max="5637" width="7.5546875" style="3" bestFit="1" customWidth="1"/>
    <col min="5638" max="5638" width="67.44140625" style="3" customWidth="1"/>
    <col min="5639" max="5639" width="19.88671875" style="3" customWidth="1"/>
    <col min="5640" max="5640" width="20" style="3" customWidth="1"/>
    <col min="5641" max="5641" width="19.6640625" style="3" customWidth="1"/>
    <col min="5642" max="5650" width="0" style="3" hidden="1" customWidth="1"/>
    <col min="5651" max="5651" width="21.6640625" style="3" customWidth="1"/>
    <col min="5652" max="5652" width="17.5546875" style="3" customWidth="1"/>
    <col min="5653" max="5888" width="21.109375" style="3"/>
    <col min="5889" max="5889" width="7.88671875" style="3" bestFit="1" customWidth="1"/>
    <col min="5890" max="5890" width="8.6640625" style="3" customWidth="1"/>
    <col min="5891" max="5891" width="7" style="3" bestFit="1" customWidth="1"/>
    <col min="5892" max="5892" width="7.6640625" style="3" customWidth="1"/>
    <col min="5893" max="5893" width="7.5546875" style="3" bestFit="1" customWidth="1"/>
    <col min="5894" max="5894" width="67.44140625" style="3" customWidth="1"/>
    <col min="5895" max="5895" width="19.88671875" style="3" customWidth="1"/>
    <col min="5896" max="5896" width="20" style="3" customWidth="1"/>
    <col min="5897" max="5897" width="19.6640625" style="3" customWidth="1"/>
    <col min="5898" max="5906" width="0" style="3" hidden="1" customWidth="1"/>
    <col min="5907" max="5907" width="21.6640625" style="3" customWidth="1"/>
    <col min="5908" max="5908" width="17.5546875" style="3" customWidth="1"/>
    <col min="5909" max="6144" width="21.109375" style="3"/>
    <col min="6145" max="6145" width="7.88671875" style="3" bestFit="1" customWidth="1"/>
    <col min="6146" max="6146" width="8.6640625" style="3" customWidth="1"/>
    <col min="6147" max="6147" width="7" style="3" bestFit="1" customWidth="1"/>
    <col min="6148" max="6148" width="7.6640625" style="3" customWidth="1"/>
    <col min="6149" max="6149" width="7.5546875" style="3" bestFit="1" customWidth="1"/>
    <col min="6150" max="6150" width="67.44140625" style="3" customWidth="1"/>
    <col min="6151" max="6151" width="19.88671875" style="3" customWidth="1"/>
    <col min="6152" max="6152" width="20" style="3" customWidth="1"/>
    <col min="6153" max="6153" width="19.6640625" style="3" customWidth="1"/>
    <col min="6154" max="6162" width="0" style="3" hidden="1" customWidth="1"/>
    <col min="6163" max="6163" width="21.6640625" style="3" customWidth="1"/>
    <col min="6164" max="6164" width="17.5546875" style="3" customWidth="1"/>
    <col min="6165" max="6400" width="21.109375" style="3"/>
    <col min="6401" max="6401" width="7.88671875" style="3" bestFit="1" customWidth="1"/>
    <col min="6402" max="6402" width="8.6640625" style="3" customWidth="1"/>
    <col min="6403" max="6403" width="7" style="3" bestFit="1" customWidth="1"/>
    <col min="6404" max="6404" width="7.6640625" style="3" customWidth="1"/>
    <col min="6405" max="6405" width="7.5546875" style="3" bestFit="1" customWidth="1"/>
    <col min="6406" max="6406" width="67.44140625" style="3" customWidth="1"/>
    <col min="6407" max="6407" width="19.88671875" style="3" customWidth="1"/>
    <col min="6408" max="6408" width="20" style="3" customWidth="1"/>
    <col min="6409" max="6409" width="19.6640625" style="3" customWidth="1"/>
    <col min="6410" max="6418" width="0" style="3" hidden="1" customWidth="1"/>
    <col min="6419" max="6419" width="21.6640625" style="3" customWidth="1"/>
    <col min="6420" max="6420" width="17.5546875" style="3" customWidth="1"/>
    <col min="6421" max="6656" width="21.109375" style="3"/>
    <col min="6657" max="6657" width="7.88671875" style="3" bestFit="1" customWidth="1"/>
    <col min="6658" max="6658" width="8.6640625" style="3" customWidth="1"/>
    <col min="6659" max="6659" width="7" style="3" bestFit="1" customWidth="1"/>
    <col min="6660" max="6660" width="7.6640625" style="3" customWidth="1"/>
    <col min="6661" max="6661" width="7.5546875" style="3" bestFit="1" customWidth="1"/>
    <col min="6662" max="6662" width="67.44140625" style="3" customWidth="1"/>
    <col min="6663" max="6663" width="19.88671875" style="3" customWidth="1"/>
    <col min="6664" max="6664" width="20" style="3" customWidth="1"/>
    <col min="6665" max="6665" width="19.6640625" style="3" customWidth="1"/>
    <col min="6666" max="6674" width="0" style="3" hidden="1" customWidth="1"/>
    <col min="6675" max="6675" width="21.6640625" style="3" customWidth="1"/>
    <col min="6676" max="6676" width="17.5546875" style="3" customWidth="1"/>
    <col min="6677" max="6912" width="21.109375" style="3"/>
    <col min="6913" max="6913" width="7.88671875" style="3" bestFit="1" customWidth="1"/>
    <col min="6914" max="6914" width="8.6640625" style="3" customWidth="1"/>
    <col min="6915" max="6915" width="7" style="3" bestFit="1" customWidth="1"/>
    <col min="6916" max="6916" width="7.6640625" style="3" customWidth="1"/>
    <col min="6917" max="6917" width="7.5546875" style="3" bestFit="1" customWidth="1"/>
    <col min="6918" max="6918" width="67.44140625" style="3" customWidth="1"/>
    <col min="6919" max="6919" width="19.88671875" style="3" customWidth="1"/>
    <col min="6920" max="6920" width="20" style="3" customWidth="1"/>
    <col min="6921" max="6921" width="19.6640625" style="3" customWidth="1"/>
    <col min="6922" max="6930" width="0" style="3" hidden="1" customWidth="1"/>
    <col min="6931" max="6931" width="21.6640625" style="3" customWidth="1"/>
    <col min="6932" max="6932" width="17.5546875" style="3" customWidth="1"/>
    <col min="6933" max="7168" width="21.109375" style="3"/>
    <col min="7169" max="7169" width="7.88671875" style="3" bestFit="1" customWidth="1"/>
    <col min="7170" max="7170" width="8.6640625" style="3" customWidth="1"/>
    <col min="7171" max="7171" width="7" style="3" bestFit="1" customWidth="1"/>
    <col min="7172" max="7172" width="7.6640625" style="3" customWidth="1"/>
    <col min="7173" max="7173" width="7.5546875" style="3" bestFit="1" customWidth="1"/>
    <col min="7174" max="7174" width="67.44140625" style="3" customWidth="1"/>
    <col min="7175" max="7175" width="19.88671875" style="3" customWidth="1"/>
    <col min="7176" max="7176" width="20" style="3" customWidth="1"/>
    <col min="7177" max="7177" width="19.6640625" style="3" customWidth="1"/>
    <col min="7178" max="7186" width="0" style="3" hidden="1" customWidth="1"/>
    <col min="7187" max="7187" width="21.6640625" style="3" customWidth="1"/>
    <col min="7188" max="7188" width="17.5546875" style="3" customWidth="1"/>
    <col min="7189" max="7424" width="21.109375" style="3"/>
    <col min="7425" max="7425" width="7.88671875" style="3" bestFit="1" customWidth="1"/>
    <col min="7426" max="7426" width="8.6640625" style="3" customWidth="1"/>
    <col min="7427" max="7427" width="7" style="3" bestFit="1" customWidth="1"/>
    <col min="7428" max="7428" width="7.6640625" style="3" customWidth="1"/>
    <col min="7429" max="7429" width="7.5546875" style="3" bestFit="1" customWidth="1"/>
    <col min="7430" max="7430" width="67.44140625" style="3" customWidth="1"/>
    <col min="7431" max="7431" width="19.88671875" style="3" customWidth="1"/>
    <col min="7432" max="7432" width="20" style="3" customWidth="1"/>
    <col min="7433" max="7433" width="19.6640625" style="3" customWidth="1"/>
    <col min="7434" max="7442" width="0" style="3" hidden="1" customWidth="1"/>
    <col min="7443" max="7443" width="21.6640625" style="3" customWidth="1"/>
    <col min="7444" max="7444" width="17.5546875" style="3" customWidth="1"/>
    <col min="7445" max="7680" width="21.109375" style="3"/>
    <col min="7681" max="7681" width="7.88671875" style="3" bestFit="1" customWidth="1"/>
    <col min="7682" max="7682" width="8.6640625" style="3" customWidth="1"/>
    <col min="7683" max="7683" width="7" style="3" bestFit="1" customWidth="1"/>
    <col min="7684" max="7684" width="7.6640625" style="3" customWidth="1"/>
    <col min="7685" max="7685" width="7.5546875" style="3" bestFit="1" customWidth="1"/>
    <col min="7686" max="7686" width="67.44140625" style="3" customWidth="1"/>
    <col min="7687" max="7687" width="19.88671875" style="3" customWidth="1"/>
    <col min="7688" max="7688" width="20" style="3" customWidth="1"/>
    <col min="7689" max="7689" width="19.6640625" style="3" customWidth="1"/>
    <col min="7690" max="7698" width="0" style="3" hidden="1" customWidth="1"/>
    <col min="7699" max="7699" width="21.6640625" style="3" customWidth="1"/>
    <col min="7700" max="7700" width="17.5546875" style="3" customWidth="1"/>
    <col min="7701" max="7936" width="21.109375" style="3"/>
    <col min="7937" max="7937" width="7.88671875" style="3" bestFit="1" customWidth="1"/>
    <col min="7938" max="7938" width="8.6640625" style="3" customWidth="1"/>
    <col min="7939" max="7939" width="7" style="3" bestFit="1" customWidth="1"/>
    <col min="7940" max="7940" width="7.6640625" style="3" customWidth="1"/>
    <col min="7941" max="7941" width="7.5546875" style="3" bestFit="1" customWidth="1"/>
    <col min="7942" max="7942" width="67.44140625" style="3" customWidth="1"/>
    <col min="7943" max="7943" width="19.88671875" style="3" customWidth="1"/>
    <col min="7944" max="7944" width="20" style="3" customWidth="1"/>
    <col min="7945" max="7945" width="19.6640625" style="3" customWidth="1"/>
    <col min="7946" max="7954" width="0" style="3" hidden="1" customWidth="1"/>
    <col min="7955" max="7955" width="21.6640625" style="3" customWidth="1"/>
    <col min="7956" max="7956" width="17.5546875" style="3" customWidth="1"/>
    <col min="7957" max="8192" width="21.109375" style="3"/>
    <col min="8193" max="8193" width="7.88671875" style="3" bestFit="1" customWidth="1"/>
    <col min="8194" max="8194" width="8.6640625" style="3" customWidth="1"/>
    <col min="8195" max="8195" width="7" style="3" bestFit="1" customWidth="1"/>
    <col min="8196" max="8196" width="7.6640625" style="3" customWidth="1"/>
    <col min="8197" max="8197" width="7.5546875" style="3" bestFit="1" customWidth="1"/>
    <col min="8198" max="8198" width="67.44140625" style="3" customWidth="1"/>
    <col min="8199" max="8199" width="19.88671875" style="3" customWidth="1"/>
    <col min="8200" max="8200" width="20" style="3" customWidth="1"/>
    <col min="8201" max="8201" width="19.6640625" style="3" customWidth="1"/>
    <col min="8202" max="8210" width="0" style="3" hidden="1" customWidth="1"/>
    <col min="8211" max="8211" width="21.6640625" style="3" customWidth="1"/>
    <col min="8212" max="8212" width="17.5546875" style="3" customWidth="1"/>
    <col min="8213" max="8448" width="21.109375" style="3"/>
    <col min="8449" max="8449" width="7.88671875" style="3" bestFit="1" customWidth="1"/>
    <col min="8450" max="8450" width="8.6640625" style="3" customWidth="1"/>
    <col min="8451" max="8451" width="7" style="3" bestFit="1" customWidth="1"/>
    <col min="8452" max="8452" width="7.6640625" style="3" customWidth="1"/>
    <col min="8453" max="8453" width="7.5546875" style="3" bestFit="1" customWidth="1"/>
    <col min="8454" max="8454" width="67.44140625" style="3" customWidth="1"/>
    <col min="8455" max="8455" width="19.88671875" style="3" customWidth="1"/>
    <col min="8456" max="8456" width="20" style="3" customWidth="1"/>
    <col min="8457" max="8457" width="19.6640625" style="3" customWidth="1"/>
    <col min="8458" max="8466" width="0" style="3" hidden="1" customWidth="1"/>
    <col min="8467" max="8467" width="21.6640625" style="3" customWidth="1"/>
    <col min="8468" max="8468" width="17.5546875" style="3" customWidth="1"/>
    <col min="8469" max="8704" width="21.109375" style="3"/>
    <col min="8705" max="8705" width="7.88671875" style="3" bestFit="1" customWidth="1"/>
    <col min="8706" max="8706" width="8.6640625" style="3" customWidth="1"/>
    <col min="8707" max="8707" width="7" style="3" bestFit="1" customWidth="1"/>
    <col min="8708" max="8708" width="7.6640625" style="3" customWidth="1"/>
    <col min="8709" max="8709" width="7.5546875" style="3" bestFit="1" customWidth="1"/>
    <col min="8710" max="8710" width="67.44140625" style="3" customWidth="1"/>
    <col min="8711" max="8711" width="19.88671875" style="3" customWidth="1"/>
    <col min="8712" max="8712" width="20" style="3" customWidth="1"/>
    <col min="8713" max="8713" width="19.6640625" style="3" customWidth="1"/>
    <col min="8714" max="8722" width="0" style="3" hidden="1" customWidth="1"/>
    <col min="8723" max="8723" width="21.6640625" style="3" customWidth="1"/>
    <col min="8724" max="8724" width="17.5546875" style="3" customWidth="1"/>
    <col min="8725" max="8960" width="21.109375" style="3"/>
    <col min="8961" max="8961" width="7.88671875" style="3" bestFit="1" customWidth="1"/>
    <col min="8962" max="8962" width="8.6640625" style="3" customWidth="1"/>
    <col min="8963" max="8963" width="7" style="3" bestFit="1" customWidth="1"/>
    <col min="8964" max="8964" width="7.6640625" style="3" customWidth="1"/>
    <col min="8965" max="8965" width="7.5546875" style="3" bestFit="1" customWidth="1"/>
    <col min="8966" max="8966" width="67.44140625" style="3" customWidth="1"/>
    <col min="8967" max="8967" width="19.88671875" style="3" customWidth="1"/>
    <col min="8968" max="8968" width="20" style="3" customWidth="1"/>
    <col min="8969" max="8969" width="19.6640625" style="3" customWidth="1"/>
    <col min="8970" max="8978" width="0" style="3" hidden="1" customWidth="1"/>
    <col min="8979" max="8979" width="21.6640625" style="3" customWidth="1"/>
    <col min="8980" max="8980" width="17.5546875" style="3" customWidth="1"/>
    <col min="8981" max="9216" width="21.109375" style="3"/>
    <col min="9217" max="9217" width="7.88671875" style="3" bestFit="1" customWidth="1"/>
    <col min="9218" max="9218" width="8.6640625" style="3" customWidth="1"/>
    <col min="9219" max="9219" width="7" style="3" bestFit="1" customWidth="1"/>
    <col min="9220" max="9220" width="7.6640625" style="3" customWidth="1"/>
    <col min="9221" max="9221" width="7.5546875" style="3" bestFit="1" customWidth="1"/>
    <col min="9222" max="9222" width="67.44140625" style="3" customWidth="1"/>
    <col min="9223" max="9223" width="19.88671875" style="3" customWidth="1"/>
    <col min="9224" max="9224" width="20" style="3" customWidth="1"/>
    <col min="9225" max="9225" width="19.6640625" style="3" customWidth="1"/>
    <col min="9226" max="9234" width="0" style="3" hidden="1" customWidth="1"/>
    <col min="9235" max="9235" width="21.6640625" style="3" customWidth="1"/>
    <col min="9236" max="9236" width="17.5546875" style="3" customWidth="1"/>
    <col min="9237" max="9472" width="21.109375" style="3"/>
    <col min="9473" max="9473" width="7.88671875" style="3" bestFit="1" customWidth="1"/>
    <col min="9474" max="9474" width="8.6640625" style="3" customWidth="1"/>
    <col min="9475" max="9475" width="7" style="3" bestFit="1" customWidth="1"/>
    <col min="9476" max="9476" width="7.6640625" style="3" customWidth="1"/>
    <col min="9477" max="9477" width="7.5546875" style="3" bestFit="1" customWidth="1"/>
    <col min="9478" max="9478" width="67.44140625" style="3" customWidth="1"/>
    <col min="9479" max="9479" width="19.88671875" style="3" customWidth="1"/>
    <col min="9480" max="9480" width="20" style="3" customWidth="1"/>
    <col min="9481" max="9481" width="19.6640625" style="3" customWidth="1"/>
    <col min="9482" max="9490" width="0" style="3" hidden="1" customWidth="1"/>
    <col min="9491" max="9491" width="21.6640625" style="3" customWidth="1"/>
    <col min="9492" max="9492" width="17.5546875" style="3" customWidth="1"/>
    <col min="9493" max="9728" width="21.109375" style="3"/>
    <col min="9729" max="9729" width="7.88671875" style="3" bestFit="1" customWidth="1"/>
    <col min="9730" max="9730" width="8.6640625" style="3" customWidth="1"/>
    <col min="9731" max="9731" width="7" style="3" bestFit="1" customWidth="1"/>
    <col min="9732" max="9732" width="7.6640625" style="3" customWidth="1"/>
    <col min="9733" max="9733" width="7.5546875" style="3" bestFit="1" customWidth="1"/>
    <col min="9734" max="9734" width="67.44140625" style="3" customWidth="1"/>
    <col min="9735" max="9735" width="19.88671875" style="3" customWidth="1"/>
    <col min="9736" max="9736" width="20" style="3" customWidth="1"/>
    <col min="9737" max="9737" width="19.6640625" style="3" customWidth="1"/>
    <col min="9738" max="9746" width="0" style="3" hidden="1" customWidth="1"/>
    <col min="9747" max="9747" width="21.6640625" style="3" customWidth="1"/>
    <col min="9748" max="9748" width="17.5546875" style="3" customWidth="1"/>
    <col min="9749" max="9984" width="21.109375" style="3"/>
    <col min="9985" max="9985" width="7.88671875" style="3" bestFit="1" customWidth="1"/>
    <col min="9986" max="9986" width="8.6640625" style="3" customWidth="1"/>
    <col min="9987" max="9987" width="7" style="3" bestFit="1" customWidth="1"/>
    <col min="9988" max="9988" width="7.6640625" style="3" customWidth="1"/>
    <col min="9989" max="9989" width="7.5546875" style="3" bestFit="1" customWidth="1"/>
    <col min="9990" max="9990" width="67.44140625" style="3" customWidth="1"/>
    <col min="9991" max="9991" width="19.88671875" style="3" customWidth="1"/>
    <col min="9992" max="9992" width="20" style="3" customWidth="1"/>
    <col min="9993" max="9993" width="19.6640625" style="3" customWidth="1"/>
    <col min="9994" max="10002" width="0" style="3" hidden="1" customWidth="1"/>
    <col min="10003" max="10003" width="21.6640625" style="3" customWidth="1"/>
    <col min="10004" max="10004" width="17.5546875" style="3" customWidth="1"/>
    <col min="10005" max="10240" width="21.109375" style="3"/>
    <col min="10241" max="10241" width="7.88671875" style="3" bestFit="1" customWidth="1"/>
    <col min="10242" max="10242" width="8.6640625" style="3" customWidth="1"/>
    <col min="10243" max="10243" width="7" style="3" bestFit="1" customWidth="1"/>
    <col min="10244" max="10244" width="7.6640625" style="3" customWidth="1"/>
    <col min="10245" max="10245" width="7.5546875" style="3" bestFit="1" customWidth="1"/>
    <col min="10246" max="10246" width="67.44140625" style="3" customWidth="1"/>
    <col min="10247" max="10247" width="19.88671875" style="3" customWidth="1"/>
    <col min="10248" max="10248" width="20" style="3" customWidth="1"/>
    <col min="10249" max="10249" width="19.6640625" style="3" customWidth="1"/>
    <col min="10250" max="10258" width="0" style="3" hidden="1" customWidth="1"/>
    <col min="10259" max="10259" width="21.6640625" style="3" customWidth="1"/>
    <col min="10260" max="10260" width="17.5546875" style="3" customWidth="1"/>
    <col min="10261" max="10496" width="21.109375" style="3"/>
    <col min="10497" max="10497" width="7.88671875" style="3" bestFit="1" customWidth="1"/>
    <col min="10498" max="10498" width="8.6640625" style="3" customWidth="1"/>
    <col min="10499" max="10499" width="7" style="3" bestFit="1" customWidth="1"/>
    <col min="10500" max="10500" width="7.6640625" style="3" customWidth="1"/>
    <col min="10501" max="10501" width="7.5546875" style="3" bestFit="1" customWidth="1"/>
    <col min="10502" max="10502" width="67.44140625" style="3" customWidth="1"/>
    <col min="10503" max="10503" width="19.88671875" style="3" customWidth="1"/>
    <col min="10504" max="10504" width="20" style="3" customWidth="1"/>
    <col min="10505" max="10505" width="19.6640625" style="3" customWidth="1"/>
    <col min="10506" max="10514" width="0" style="3" hidden="1" customWidth="1"/>
    <col min="10515" max="10515" width="21.6640625" style="3" customWidth="1"/>
    <col min="10516" max="10516" width="17.5546875" style="3" customWidth="1"/>
    <col min="10517" max="10752" width="21.109375" style="3"/>
    <col min="10753" max="10753" width="7.88671875" style="3" bestFit="1" customWidth="1"/>
    <col min="10754" max="10754" width="8.6640625" style="3" customWidth="1"/>
    <col min="10755" max="10755" width="7" style="3" bestFit="1" customWidth="1"/>
    <col min="10756" max="10756" width="7.6640625" style="3" customWidth="1"/>
    <col min="10757" max="10757" width="7.5546875" style="3" bestFit="1" customWidth="1"/>
    <col min="10758" max="10758" width="67.44140625" style="3" customWidth="1"/>
    <col min="10759" max="10759" width="19.88671875" style="3" customWidth="1"/>
    <col min="10760" max="10760" width="20" style="3" customWidth="1"/>
    <col min="10761" max="10761" width="19.6640625" style="3" customWidth="1"/>
    <col min="10762" max="10770" width="0" style="3" hidden="1" customWidth="1"/>
    <col min="10771" max="10771" width="21.6640625" style="3" customWidth="1"/>
    <col min="10772" max="10772" width="17.5546875" style="3" customWidth="1"/>
    <col min="10773" max="11008" width="21.109375" style="3"/>
    <col min="11009" max="11009" width="7.88671875" style="3" bestFit="1" customWidth="1"/>
    <col min="11010" max="11010" width="8.6640625" style="3" customWidth="1"/>
    <col min="11011" max="11011" width="7" style="3" bestFit="1" customWidth="1"/>
    <col min="11012" max="11012" width="7.6640625" style="3" customWidth="1"/>
    <col min="11013" max="11013" width="7.5546875" style="3" bestFit="1" customWidth="1"/>
    <col min="11014" max="11014" width="67.44140625" style="3" customWidth="1"/>
    <col min="11015" max="11015" width="19.88671875" style="3" customWidth="1"/>
    <col min="11016" max="11016" width="20" style="3" customWidth="1"/>
    <col min="11017" max="11017" width="19.6640625" style="3" customWidth="1"/>
    <col min="11018" max="11026" width="0" style="3" hidden="1" customWidth="1"/>
    <col min="11027" max="11027" width="21.6640625" style="3" customWidth="1"/>
    <col min="11028" max="11028" width="17.5546875" style="3" customWidth="1"/>
    <col min="11029" max="11264" width="21.109375" style="3"/>
    <col min="11265" max="11265" width="7.88671875" style="3" bestFit="1" customWidth="1"/>
    <col min="11266" max="11266" width="8.6640625" style="3" customWidth="1"/>
    <col min="11267" max="11267" width="7" style="3" bestFit="1" customWidth="1"/>
    <col min="11268" max="11268" width="7.6640625" style="3" customWidth="1"/>
    <col min="11269" max="11269" width="7.5546875" style="3" bestFit="1" customWidth="1"/>
    <col min="11270" max="11270" width="67.44140625" style="3" customWidth="1"/>
    <col min="11271" max="11271" width="19.88671875" style="3" customWidth="1"/>
    <col min="11272" max="11272" width="20" style="3" customWidth="1"/>
    <col min="11273" max="11273" width="19.6640625" style="3" customWidth="1"/>
    <col min="11274" max="11282" width="0" style="3" hidden="1" customWidth="1"/>
    <col min="11283" max="11283" width="21.6640625" style="3" customWidth="1"/>
    <col min="11284" max="11284" width="17.5546875" style="3" customWidth="1"/>
    <col min="11285" max="11520" width="21.109375" style="3"/>
    <col min="11521" max="11521" width="7.88671875" style="3" bestFit="1" customWidth="1"/>
    <col min="11522" max="11522" width="8.6640625" style="3" customWidth="1"/>
    <col min="11523" max="11523" width="7" style="3" bestFit="1" customWidth="1"/>
    <col min="11524" max="11524" width="7.6640625" style="3" customWidth="1"/>
    <col min="11525" max="11525" width="7.5546875" style="3" bestFit="1" customWidth="1"/>
    <col min="11526" max="11526" width="67.44140625" style="3" customWidth="1"/>
    <col min="11527" max="11527" width="19.88671875" style="3" customWidth="1"/>
    <col min="11528" max="11528" width="20" style="3" customWidth="1"/>
    <col min="11529" max="11529" width="19.6640625" style="3" customWidth="1"/>
    <col min="11530" max="11538" width="0" style="3" hidden="1" customWidth="1"/>
    <col min="11539" max="11539" width="21.6640625" style="3" customWidth="1"/>
    <col min="11540" max="11540" width="17.5546875" style="3" customWidth="1"/>
    <col min="11541" max="11776" width="21.109375" style="3"/>
    <col min="11777" max="11777" width="7.88671875" style="3" bestFit="1" customWidth="1"/>
    <col min="11778" max="11778" width="8.6640625" style="3" customWidth="1"/>
    <col min="11779" max="11779" width="7" style="3" bestFit="1" customWidth="1"/>
    <col min="11780" max="11780" width="7.6640625" style="3" customWidth="1"/>
    <col min="11781" max="11781" width="7.5546875" style="3" bestFit="1" customWidth="1"/>
    <col min="11782" max="11782" width="67.44140625" style="3" customWidth="1"/>
    <col min="11783" max="11783" width="19.88671875" style="3" customWidth="1"/>
    <col min="11784" max="11784" width="20" style="3" customWidth="1"/>
    <col min="11785" max="11785" width="19.6640625" style="3" customWidth="1"/>
    <col min="11786" max="11794" width="0" style="3" hidden="1" customWidth="1"/>
    <col min="11795" max="11795" width="21.6640625" style="3" customWidth="1"/>
    <col min="11796" max="11796" width="17.5546875" style="3" customWidth="1"/>
    <col min="11797" max="12032" width="21.109375" style="3"/>
    <col min="12033" max="12033" width="7.88671875" style="3" bestFit="1" customWidth="1"/>
    <col min="12034" max="12034" width="8.6640625" style="3" customWidth="1"/>
    <col min="12035" max="12035" width="7" style="3" bestFit="1" customWidth="1"/>
    <col min="12036" max="12036" width="7.6640625" style="3" customWidth="1"/>
    <col min="12037" max="12037" width="7.5546875" style="3" bestFit="1" customWidth="1"/>
    <col min="12038" max="12038" width="67.44140625" style="3" customWidth="1"/>
    <col min="12039" max="12039" width="19.88671875" style="3" customWidth="1"/>
    <col min="12040" max="12040" width="20" style="3" customWidth="1"/>
    <col min="12041" max="12041" width="19.6640625" style="3" customWidth="1"/>
    <col min="12042" max="12050" width="0" style="3" hidden="1" customWidth="1"/>
    <col min="12051" max="12051" width="21.6640625" style="3" customWidth="1"/>
    <col min="12052" max="12052" width="17.5546875" style="3" customWidth="1"/>
    <col min="12053" max="12288" width="21.109375" style="3"/>
    <col min="12289" max="12289" width="7.88671875" style="3" bestFit="1" customWidth="1"/>
    <col min="12290" max="12290" width="8.6640625" style="3" customWidth="1"/>
    <col min="12291" max="12291" width="7" style="3" bestFit="1" customWidth="1"/>
    <col min="12292" max="12292" width="7.6640625" style="3" customWidth="1"/>
    <col min="12293" max="12293" width="7.5546875" style="3" bestFit="1" customWidth="1"/>
    <col min="12294" max="12294" width="67.44140625" style="3" customWidth="1"/>
    <col min="12295" max="12295" width="19.88671875" style="3" customWidth="1"/>
    <col min="12296" max="12296" width="20" style="3" customWidth="1"/>
    <col min="12297" max="12297" width="19.6640625" style="3" customWidth="1"/>
    <col min="12298" max="12306" width="0" style="3" hidden="1" customWidth="1"/>
    <col min="12307" max="12307" width="21.6640625" style="3" customWidth="1"/>
    <col min="12308" max="12308" width="17.5546875" style="3" customWidth="1"/>
    <col min="12309" max="12544" width="21.109375" style="3"/>
    <col min="12545" max="12545" width="7.88671875" style="3" bestFit="1" customWidth="1"/>
    <col min="12546" max="12546" width="8.6640625" style="3" customWidth="1"/>
    <col min="12547" max="12547" width="7" style="3" bestFit="1" customWidth="1"/>
    <col min="12548" max="12548" width="7.6640625" style="3" customWidth="1"/>
    <col min="12549" max="12549" width="7.5546875" style="3" bestFit="1" customWidth="1"/>
    <col min="12550" max="12550" width="67.44140625" style="3" customWidth="1"/>
    <col min="12551" max="12551" width="19.88671875" style="3" customWidth="1"/>
    <col min="12552" max="12552" width="20" style="3" customWidth="1"/>
    <col min="12553" max="12553" width="19.6640625" style="3" customWidth="1"/>
    <col min="12554" max="12562" width="0" style="3" hidden="1" customWidth="1"/>
    <col min="12563" max="12563" width="21.6640625" style="3" customWidth="1"/>
    <col min="12564" max="12564" width="17.5546875" style="3" customWidth="1"/>
    <col min="12565" max="12800" width="21.109375" style="3"/>
    <col min="12801" max="12801" width="7.88671875" style="3" bestFit="1" customWidth="1"/>
    <col min="12802" max="12802" width="8.6640625" style="3" customWidth="1"/>
    <col min="12803" max="12803" width="7" style="3" bestFit="1" customWidth="1"/>
    <col min="12804" max="12804" width="7.6640625" style="3" customWidth="1"/>
    <col min="12805" max="12805" width="7.5546875" style="3" bestFit="1" customWidth="1"/>
    <col min="12806" max="12806" width="67.44140625" style="3" customWidth="1"/>
    <col min="12807" max="12807" width="19.88671875" style="3" customWidth="1"/>
    <col min="12808" max="12808" width="20" style="3" customWidth="1"/>
    <col min="12809" max="12809" width="19.6640625" style="3" customWidth="1"/>
    <col min="12810" max="12818" width="0" style="3" hidden="1" customWidth="1"/>
    <col min="12819" max="12819" width="21.6640625" style="3" customWidth="1"/>
    <col min="12820" max="12820" width="17.5546875" style="3" customWidth="1"/>
    <col min="12821" max="13056" width="21.109375" style="3"/>
    <col min="13057" max="13057" width="7.88671875" style="3" bestFit="1" customWidth="1"/>
    <col min="13058" max="13058" width="8.6640625" style="3" customWidth="1"/>
    <col min="13059" max="13059" width="7" style="3" bestFit="1" customWidth="1"/>
    <col min="13060" max="13060" width="7.6640625" style="3" customWidth="1"/>
    <col min="13061" max="13061" width="7.5546875" style="3" bestFit="1" customWidth="1"/>
    <col min="13062" max="13062" width="67.44140625" style="3" customWidth="1"/>
    <col min="13063" max="13063" width="19.88671875" style="3" customWidth="1"/>
    <col min="13064" max="13064" width="20" style="3" customWidth="1"/>
    <col min="13065" max="13065" width="19.6640625" style="3" customWidth="1"/>
    <col min="13066" max="13074" width="0" style="3" hidden="1" customWidth="1"/>
    <col min="13075" max="13075" width="21.6640625" style="3" customWidth="1"/>
    <col min="13076" max="13076" width="17.5546875" style="3" customWidth="1"/>
    <col min="13077" max="13312" width="21.109375" style="3"/>
    <col min="13313" max="13313" width="7.88671875" style="3" bestFit="1" customWidth="1"/>
    <col min="13314" max="13314" width="8.6640625" style="3" customWidth="1"/>
    <col min="13315" max="13315" width="7" style="3" bestFit="1" customWidth="1"/>
    <col min="13316" max="13316" width="7.6640625" style="3" customWidth="1"/>
    <col min="13317" max="13317" width="7.5546875" style="3" bestFit="1" customWidth="1"/>
    <col min="13318" max="13318" width="67.44140625" style="3" customWidth="1"/>
    <col min="13319" max="13319" width="19.88671875" style="3" customWidth="1"/>
    <col min="13320" max="13320" width="20" style="3" customWidth="1"/>
    <col min="13321" max="13321" width="19.6640625" style="3" customWidth="1"/>
    <col min="13322" max="13330" width="0" style="3" hidden="1" customWidth="1"/>
    <col min="13331" max="13331" width="21.6640625" style="3" customWidth="1"/>
    <col min="13332" max="13332" width="17.5546875" style="3" customWidth="1"/>
    <col min="13333" max="13568" width="21.109375" style="3"/>
    <col min="13569" max="13569" width="7.88671875" style="3" bestFit="1" customWidth="1"/>
    <col min="13570" max="13570" width="8.6640625" style="3" customWidth="1"/>
    <col min="13571" max="13571" width="7" style="3" bestFit="1" customWidth="1"/>
    <col min="13572" max="13572" width="7.6640625" style="3" customWidth="1"/>
    <col min="13573" max="13573" width="7.5546875" style="3" bestFit="1" customWidth="1"/>
    <col min="13574" max="13574" width="67.44140625" style="3" customWidth="1"/>
    <col min="13575" max="13575" width="19.88671875" style="3" customWidth="1"/>
    <col min="13576" max="13576" width="20" style="3" customWidth="1"/>
    <col min="13577" max="13577" width="19.6640625" style="3" customWidth="1"/>
    <col min="13578" max="13586" width="0" style="3" hidden="1" customWidth="1"/>
    <col min="13587" max="13587" width="21.6640625" style="3" customWidth="1"/>
    <col min="13588" max="13588" width="17.5546875" style="3" customWidth="1"/>
    <col min="13589" max="13824" width="21.109375" style="3"/>
    <col min="13825" max="13825" width="7.88671875" style="3" bestFit="1" customWidth="1"/>
    <col min="13826" max="13826" width="8.6640625" style="3" customWidth="1"/>
    <col min="13827" max="13827" width="7" style="3" bestFit="1" customWidth="1"/>
    <col min="13828" max="13828" width="7.6640625" style="3" customWidth="1"/>
    <col min="13829" max="13829" width="7.5546875" style="3" bestFit="1" customWidth="1"/>
    <col min="13830" max="13830" width="67.44140625" style="3" customWidth="1"/>
    <col min="13831" max="13831" width="19.88671875" style="3" customWidth="1"/>
    <col min="13832" max="13832" width="20" style="3" customWidth="1"/>
    <col min="13833" max="13833" width="19.6640625" style="3" customWidth="1"/>
    <col min="13834" max="13842" width="0" style="3" hidden="1" customWidth="1"/>
    <col min="13843" max="13843" width="21.6640625" style="3" customWidth="1"/>
    <col min="13844" max="13844" width="17.5546875" style="3" customWidth="1"/>
    <col min="13845" max="14080" width="21.109375" style="3"/>
    <col min="14081" max="14081" width="7.88671875" style="3" bestFit="1" customWidth="1"/>
    <col min="14082" max="14082" width="8.6640625" style="3" customWidth="1"/>
    <col min="14083" max="14083" width="7" style="3" bestFit="1" customWidth="1"/>
    <col min="14084" max="14084" width="7.6640625" style="3" customWidth="1"/>
    <col min="14085" max="14085" width="7.5546875" style="3" bestFit="1" customWidth="1"/>
    <col min="14086" max="14086" width="67.44140625" style="3" customWidth="1"/>
    <col min="14087" max="14087" width="19.88671875" style="3" customWidth="1"/>
    <col min="14088" max="14088" width="20" style="3" customWidth="1"/>
    <col min="14089" max="14089" width="19.6640625" style="3" customWidth="1"/>
    <col min="14090" max="14098" width="0" style="3" hidden="1" customWidth="1"/>
    <col min="14099" max="14099" width="21.6640625" style="3" customWidth="1"/>
    <col min="14100" max="14100" width="17.5546875" style="3" customWidth="1"/>
    <col min="14101" max="14336" width="21.109375" style="3"/>
    <col min="14337" max="14337" width="7.88671875" style="3" bestFit="1" customWidth="1"/>
    <col min="14338" max="14338" width="8.6640625" style="3" customWidth="1"/>
    <col min="14339" max="14339" width="7" style="3" bestFit="1" customWidth="1"/>
    <col min="14340" max="14340" width="7.6640625" style="3" customWidth="1"/>
    <col min="14341" max="14341" width="7.5546875" style="3" bestFit="1" customWidth="1"/>
    <col min="14342" max="14342" width="67.44140625" style="3" customWidth="1"/>
    <col min="14343" max="14343" width="19.88671875" style="3" customWidth="1"/>
    <col min="14344" max="14344" width="20" style="3" customWidth="1"/>
    <col min="14345" max="14345" width="19.6640625" style="3" customWidth="1"/>
    <col min="14346" max="14354" width="0" style="3" hidden="1" customWidth="1"/>
    <col min="14355" max="14355" width="21.6640625" style="3" customWidth="1"/>
    <col min="14356" max="14356" width="17.5546875" style="3" customWidth="1"/>
    <col min="14357" max="14592" width="21.109375" style="3"/>
    <col min="14593" max="14593" width="7.88671875" style="3" bestFit="1" customWidth="1"/>
    <col min="14594" max="14594" width="8.6640625" style="3" customWidth="1"/>
    <col min="14595" max="14595" width="7" style="3" bestFit="1" customWidth="1"/>
    <col min="14596" max="14596" width="7.6640625" style="3" customWidth="1"/>
    <col min="14597" max="14597" width="7.5546875" style="3" bestFit="1" customWidth="1"/>
    <col min="14598" max="14598" width="67.44140625" style="3" customWidth="1"/>
    <col min="14599" max="14599" width="19.88671875" style="3" customWidth="1"/>
    <col min="14600" max="14600" width="20" style="3" customWidth="1"/>
    <col min="14601" max="14601" width="19.6640625" style="3" customWidth="1"/>
    <col min="14602" max="14610" width="0" style="3" hidden="1" customWidth="1"/>
    <col min="14611" max="14611" width="21.6640625" style="3" customWidth="1"/>
    <col min="14612" max="14612" width="17.5546875" style="3" customWidth="1"/>
    <col min="14613" max="14848" width="21.109375" style="3"/>
    <col min="14849" max="14849" width="7.88671875" style="3" bestFit="1" customWidth="1"/>
    <col min="14850" max="14850" width="8.6640625" style="3" customWidth="1"/>
    <col min="14851" max="14851" width="7" style="3" bestFit="1" customWidth="1"/>
    <col min="14852" max="14852" width="7.6640625" style="3" customWidth="1"/>
    <col min="14853" max="14853" width="7.5546875" style="3" bestFit="1" customWidth="1"/>
    <col min="14854" max="14854" width="67.44140625" style="3" customWidth="1"/>
    <col min="14855" max="14855" width="19.88671875" style="3" customWidth="1"/>
    <col min="14856" max="14856" width="20" style="3" customWidth="1"/>
    <col min="14857" max="14857" width="19.6640625" style="3" customWidth="1"/>
    <col min="14858" max="14866" width="0" style="3" hidden="1" customWidth="1"/>
    <col min="14867" max="14867" width="21.6640625" style="3" customWidth="1"/>
    <col min="14868" max="14868" width="17.5546875" style="3" customWidth="1"/>
    <col min="14869" max="15104" width="21.109375" style="3"/>
    <col min="15105" max="15105" width="7.88671875" style="3" bestFit="1" customWidth="1"/>
    <col min="15106" max="15106" width="8.6640625" style="3" customWidth="1"/>
    <col min="15107" max="15107" width="7" style="3" bestFit="1" customWidth="1"/>
    <col min="15108" max="15108" width="7.6640625" style="3" customWidth="1"/>
    <col min="15109" max="15109" width="7.5546875" style="3" bestFit="1" customWidth="1"/>
    <col min="15110" max="15110" width="67.44140625" style="3" customWidth="1"/>
    <col min="15111" max="15111" width="19.88671875" style="3" customWidth="1"/>
    <col min="15112" max="15112" width="20" style="3" customWidth="1"/>
    <col min="15113" max="15113" width="19.6640625" style="3" customWidth="1"/>
    <col min="15114" max="15122" width="0" style="3" hidden="1" customWidth="1"/>
    <col min="15123" max="15123" width="21.6640625" style="3" customWidth="1"/>
    <col min="15124" max="15124" width="17.5546875" style="3" customWidth="1"/>
    <col min="15125" max="15360" width="21.109375" style="3"/>
    <col min="15361" max="15361" width="7.88671875" style="3" bestFit="1" customWidth="1"/>
    <col min="15362" max="15362" width="8.6640625" style="3" customWidth="1"/>
    <col min="15363" max="15363" width="7" style="3" bestFit="1" customWidth="1"/>
    <col min="15364" max="15364" width="7.6640625" style="3" customWidth="1"/>
    <col min="15365" max="15365" width="7.5546875" style="3" bestFit="1" customWidth="1"/>
    <col min="15366" max="15366" width="67.44140625" style="3" customWidth="1"/>
    <col min="15367" max="15367" width="19.88671875" style="3" customWidth="1"/>
    <col min="15368" max="15368" width="20" style="3" customWidth="1"/>
    <col min="15369" max="15369" width="19.6640625" style="3" customWidth="1"/>
    <col min="15370" max="15378" width="0" style="3" hidden="1" customWidth="1"/>
    <col min="15379" max="15379" width="21.6640625" style="3" customWidth="1"/>
    <col min="15380" max="15380" width="17.5546875" style="3" customWidth="1"/>
    <col min="15381" max="15616" width="21.109375" style="3"/>
    <col min="15617" max="15617" width="7.88671875" style="3" bestFit="1" customWidth="1"/>
    <col min="15618" max="15618" width="8.6640625" style="3" customWidth="1"/>
    <col min="15619" max="15619" width="7" style="3" bestFit="1" customWidth="1"/>
    <col min="15620" max="15620" width="7.6640625" style="3" customWidth="1"/>
    <col min="15621" max="15621" width="7.5546875" style="3" bestFit="1" customWidth="1"/>
    <col min="15622" max="15622" width="67.44140625" style="3" customWidth="1"/>
    <col min="15623" max="15623" width="19.88671875" style="3" customWidth="1"/>
    <col min="15624" max="15624" width="20" style="3" customWidth="1"/>
    <col min="15625" max="15625" width="19.6640625" style="3" customWidth="1"/>
    <col min="15626" max="15634" width="0" style="3" hidden="1" customWidth="1"/>
    <col min="15635" max="15635" width="21.6640625" style="3" customWidth="1"/>
    <col min="15636" max="15636" width="17.5546875" style="3" customWidth="1"/>
    <col min="15637" max="15872" width="21.109375" style="3"/>
    <col min="15873" max="15873" width="7.88671875" style="3" bestFit="1" customWidth="1"/>
    <col min="15874" max="15874" width="8.6640625" style="3" customWidth="1"/>
    <col min="15875" max="15875" width="7" style="3" bestFit="1" customWidth="1"/>
    <col min="15876" max="15876" width="7.6640625" style="3" customWidth="1"/>
    <col min="15877" max="15877" width="7.5546875" style="3" bestFit="1" customWidth="1"/>
    <col min="15878" max="15878" width="67.44140625" style="3" customWidth="1"/>
    <col min="15879" max="15879" width="19.88671875" style="3" customWidth="1"/>
    <col min="15880" max="15880" width="20" style="3" customWidth="1"/>
    <col min="15881" max="15881" width="19.6640625" style="3" customWidth="1"/>
    <col min="15882" max="15890" width="0" style="3" hidden="1" customWidth="1"/>
    <col min="15891" max="15891" width="21.6640625" style="3" customWidth="1"/>
    <col min="15892" max="15892" width="17.5546875" style="3" customWidth="1"/>
    <col min="15893" max="16128" width="21.109375" style="3"/>
    <col min="16129" max="16129" width="7.88671875" style="3" bestFit="1" customWidth="1"/>
    <col min="16130" max="16130" width="8.6640625" style="3" customWidth="1"/>
    <col min="16131" max="16131" width="7" style="3" bestFit="1" customWidth="1"/>
    <col min="16132" max="16132" width="7.6640625" style="3" customWidth="1"/>
    <col min="16133" max="16133" width="7.5546875" style="3" bestFit="1" customWidth="1"/>
    <col min="16134" max="16134" width="67.44140625" style="3" customWidth="1"/>
    <col min="16135" max="16135" width="19.88671875" style="3" customWidth="1"/>
    <col min="16136" max="16136" width="20" style="3" customWidth="1"/>
    <col min="16137" max="16137" width="19.6640625" style="3" customWidth="1"/>
    <col min="16138" max="16146" width="0" style="3" hidden="1" customWidth="1"/>
    <col min="16147" max="16147" width="21.6640625" style="3" customWidth="1"/>
    <col min="16148" max="16148" width="17.5546875" style="3" customWidth="1"/>
    <col min="16149" max="16384" width="21.109375" style="3"/>
  </cols>
  <sheetData>
    <row r="1" spans="1:20" ht="27.75" customHeight="1" x14ac:dyDescent="0.3">
      <c r="B1" s="2"/>
      <c r="C1" s="2"/>
      <c r="D1" s="2"/>
      <c r="E1" s="2"/>
      <c r="F1" s="118" t="s">
        <v>0</v>
      </c>
      <c r="G1" s="118"/>
      <c r="H1" s="118"/>
      <c r="I1" s="118"/>
      <c r="J1" s="118"/>
      <c r="K1" s="118"/>
      <c r="L1" s="118"/>
      <c r="M1" s="118"/>
      <c r="N1" s="118"/>
      <c r="O1" s="118"/>
      <c r="P1" s="118"/>
      <c r="Q1" s="118"/>
      <c r="R1" s="118"/>
      <c r="S1" s="118"/>
    </row>
    <row r="2" spans="1:20" ht="20.25" customHeight="1" x14ac:dyDescent="0.3">
      <c r="B2" s="2"/>
      <c r="C2" s="2"/>
      <c r="D2" s="2"/>
      <c r="E2" s="2"/>
      <c r="F2" s="118"/>
      <c r="G2" s="118"/>
      <c r="H2" s="118"/>
      <c r="I2" s="118"/>
      <c r="J2" s="118"/>
      <c r="K2" s="118"/>
      <c r="L2" s="118"/>
      <c r="M2" s="118"/>
      <c r="N2" s="118"/>
      <c r="O2" s="118"/>
      <c r="P2" s="118"/>
      <c r="Q2" s="118"/>
      <c r="R2" s="118"/>
      <c r="S2" s="118"/>
    </row>
    <row r="3" spans="1:20" ht="0.75" hidden="1" customHeight="1" x14ac:dyDescent="0.3">
      <c r="A3" s="4"/>
      <c r="B3" s="4"/>
      <c r="C3" s="4"/>
      <c r="D3" s="4"/>
      <c r="E3" s="4"/>
      <c r="F3" s="4"/>
      <c r="G3" s="4"/>
      <c r="H3" s="5"/>
      <c r="I3" s="6"/>
      <c r="J3" s="6"/>
      <c r="K3" s="7"/>
      <c r="L3" s="6"/>
      <c r="M3" s="6"/>
      <c r="N3" s="6"/>
      <c r="O3" s="6"/>
      <c r="P3" s="6"/>
      <c r="Q3" s="8"/>
      <c r="R3" s="6"/>
      <c r="S3" s="9"/>
    </row>
    <row r="4" spans="1:20" ht="27" customHeight="1" x14ac:dyDescent="0.3">
      <c r="A4" s="10"/>
      <c r="B4" s="11"/>
      <c r="C4" s="11"/>
      <c r="D4" s="11"/>
      <c r="E4" s="119" t="s">
        <v>1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</row>
    <row r="5" spans="1:20" ht="24.75" customHeight="1" x14ac:dyDescent="0.3">
      <c r="A5" s="10"/>
      <c r="B5" s="11"/>
      <c r="C5" s="11"/>
      <c r="D5" s="11"/>
      <c r="E5" s="119" t="s">
        <v>2</v>
      </c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  <c r="S5" s="119"/>
    </row>
    <row r="6" spans="1:20" ht="23.25" customHeight="1" thickBot="1" x14ac:dyDescent="0.35">
      <c r="A6" s="12"/>
      <c r="B6" s="13"/>
      <c r="C6" s="13"/>
      <c r="D6" s="13"/>
      <c r="E6" s="119">
        <v>2022</v>
      </c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7" spans="1:20" s="20" customFormat="1" ht="33" customHeight="1" thickBot="1" x14ac:dyDescent="0.3">
      <c r="A7" s="14" t="s">
        <v>3</v>
      </c>
      <c r="B7" s="15" t="s">
        <v>4</v>
      </c>
      <c r="C7" s="16" t="s">
        <v>5</v>
      </c>
      <c r="D7" s="15" t="s">
        <v>6</v>
      </c>
      <c r="E7" s="16" t="s">
        <v>7</v>
      </c>
      <c r="F7" s="17" t="s">
        <v>8</v>
      </c>
      <c r="G7" s="17" t="s">
        <v>9</v>
      </c>
      <c r="H7" s="18" t="s">
        <v>10</v>
      </c>
      <c r="I7" s="18" t="s">
        <v>11</v>
      </c>
      <c r="J7" s="18" t="s">
        <v>12</v>
      </c>
      <c r="K7" s="18" t="s">
        <v>13</v>
      </c>
      <c r="L7" s="18" t="s">
        <v>14</v>
      </c>
      <c r="M7" s="18" t="s">
        <v>15</v>
      </c>
      <c r="N7" s="18" t="s">
        <v>16</v>
      </c>
      <c r="O7" s="18" t="s">
        <v>17</v>
      </c>
      <c r="P7" s="18" t="s">
        <v>18</v>
      </c>
      <c r="Q7" s="18" t="s">
        <v>19</v>
      </c>
      <c r="R7" s="18" t="s">
        <v>20</v>
      </c>
      <c r="S7" s="19" t="s">
        <v>21</v>
      </c>
    </row>
    <row r="8" spans="1:20" s="27" customFormat="1" ht="42" customHeight="1" thickTop="1" thickBot="1" x14ac:dyDescent="0.3">
      <c r="A8" s="21"/>
      <c r="B8" s="22"/>
      <c r="C8" s="22"/>
      <c r="D8" s="22"/>
      <c r="E8" s="22"/>
      <c r="F8" s="23" t="s">
        <v>22</v>
      </c>
      <c r="G8" s="24">
        <f t="shared" ref="G8:R8" si="0">SUM(G9:G27)</f>
        <v>24156055.529999997</v>
      </c>
      <c r="H8" s="24">
        <f t="shared" si="0"/>
        <v>29583097.27</v>
      </c>
      <c r="I8" s="24">
        <f t="shared" si="0"/>
        <v>30757565.120000001</v>
      </c>
      <c r="J8" s="24">
        <f t="shared" si="0"/>
        <v>0</v>
      </c>
      <c r="K8" s="24">
        <f t="shared" si="0"/>
        <v>0</v>
      </c>
      <c r="L8" s="24">
        <f t="shared" si="0"/>
        <v>0</v>
      </c>
      <c r="M8" s="24">
        <f t="shared" si="0"/>
        <v>0</v>
      </c>
      <c r="N8" s="24">
        <f t="shared" si="0"/>
        <v>0</v>
      </c>
      <c r="O8" s="24">
        <f t="shared" si="0"/>
        <v>0</v>
      </c>
      <c r="P8" s="24">
        <f t="shared" si="0"/>
        <v>0</v>
      </c>
      <c r="Q8" s="24">
        <f t="shared" si="0"/>
        <v>0</v>
      </c>
      <c r="R8" s="24">
        <f t="shared" si="0"/>
        <v>0</v>
      </c>
      <c r="S8" s="25">
        <f>SUM(G8:R8)</f>
        <v>84496717.920000002</v>
      </c>
      <c r="T8" s="26"/>
    </row>
    <row r="9" spans="1:20" s="37" customFormat="1" ht="21" customHeight="1" x14ac:dyDescent="0.25">
      <c r="A9" s="28">
        <v>2</v>
      </c>
      <c r="B9" s="29">
        <v>1</v>
      </c>
      <c r="C9" s="29">
        <v>1</v>
      </c>
      <c r="D9" s="29">
        <v>1</v>
      </c>
      <c r="E9" s="30" t="s">
        <v>23</v>
      </c>
      <c r="F9" s="31" t="s">
        <v>24</v>
      </c>
      <c r="G9" s="32">
        <v>16684033.33</v>
      </c>
      <c r="H9" s="33">
        <v>17130885.23</v>
      </c>
      <c r="I9" s="32">
        <f>16699900-16433.92</f>
        <v>16683466.08</v>
      </c>
      <c r="J9" s="32"/>
      <c r="K9" s="32"/>
      <c r="L9" s="32"/>
      <c r="M9" s="32"/>
      <c r="N9" s="32"/>
      <c r="O9" s="32"/>
      <c r="P9" s="32"/>
      <c r="Q9" s="34"/>
      <c r="R9" s="32"/>
      <c r="S9" s="35">
        <f>SUM(G9:R9)</f>
        <v>50498384.640000001</v>
      </c>
      <c r="T9" s="36"/>
    </row>
    <row r="10" spans="1:20" s="37" customFormat="1" ht="21" customHeight="1" x14ac:dyDescent="0.25">
      <c r="A10" s="38">
        <v>2</v>
      </c>
      <c r="B10" s="39">
        <v>1</v>
      </c>
      <c r="C10" s="39">
        <v>1</v>
      </c>
      <c r="D10" s="39">
        <v>2</v>
      </c>
      <c r="E10" s="40" t="s">
        <v>23</v>
      </c>
      <c r="F10" s="41" t="s">
        <v>25</v>
      </c>
      <c r="G10" s="42">
        <v>1510000</v>
      </c>
      <c r="H10" s="43">
        <v>3141000</v>
      </c>
      <c r="I10" s="42">
        <v>3166000</v>
      </c>
      <c r="J10" s="42"/>
      <c r="K10" s="42"/>
      <c r="L10" s="42"/>
      <c r="M10" s="42"/>
      <c r="N10" s="42"/>
      <c r="O10" s="42"/>
      <c r="P10" s="42"/>
      <c r="Q10" s="44"/>
      <c r="R10" s="42"/>
      <c r="S10" s="45">
        <f>SUM(G10:R10)</f>
        <v>7817000</v>
      </c>
      <c r="T10" s="36"/>
    </row>
    <row r="11" spans="1:20" s="37" customFormat="1" ht="21" customHeight="1" x14ac:dyDescent="0.25">
      <c r="A11" s="38">
        <v>2</v>
      </c>
      <c r="B11" s="39">
        <v>1</v>
      </c>
      <c r="C11" s="39">
        <v>1</v>
      </c>
      <c r="D11" s="39">
        <v>2</v>
      </c>
      <c r="E11" s="40" t="s">
        <v>26</v>
      </c>
      <c r="F11" s="46" t="s">
        <v>27</v>
      </c>
      <c r="G11" s="42">
        <v>0</v>
      </c>
      <c r="H11" s="43">
        <v>1735000</v>
      </c>
      <c r="I11" s="47">
        <v>0</v>
      </c>
      <c r="J11" s="42"/>
      <c r="K11" s="42"/>
      <c r="L11" s="42"/>
      <c r="M11" s="42"/>
      <c r="N11" s="42"/>
      <c r="O11" s="42"/>
      <c r="P11" s="42"/>
      <c r="Q11" s="44"/>
      <c r="R11" s="42"/>
      <c r="S11" s="45">
        <f t="shared" ref="S11:S72" si="1">SUM(G11:R11)</f>
        <v>1735000</v>
      </c>
      <c r="T11" s="36"/>
    </row>
    <row r="12" spans="1:20" s="37" customFormat="1" ht="20.25" customHeight="1" x14ac:dyDescent="0.25">
      <c r="A12" s="38">
        <v>2</v>
      </c>
      <c r="B12" s="39">
        <v>1</v>
      </c>
      <c r="C12" s="39">
        <v>1</v>
      </c>
      <c r="D12" s="39">
        <v>3</v>
      </c>
      <c r="E12" s="40" t="s">
        <v>23</v>
      </c>
      <c r="F12" s="41" t="s">
        <v>28</v>
      </c>
      <c r="G12" s="42">
        <v>3048250</v>
      </c>
      <c r="H12" s="43">
        <v>3048250</v>
      </c>
      <c r="I12" s="42">
        <v>3048250</v>
      </c>
      <c r="J12" s="42"/>
      <c r="K12" s="42"/>
      <c r="L12" s="42"/>
      <c r="M12" s="42"/>
      <c r="N12" s="42"/>
      <c r="O12" s="42"/>
      <c r="P12" s="42"/>
      <c r="Q12" s="44"/>
      <c r="R12" s="42"/>
      <c r="S12" s="45">
        <f t="shared" si="1"/>
        <v>9144750</v>
      </c>
      <c r="T12" s="48"/>
    </row>
    <row r="13" spans="1:20" s="37" customFormat="1" ht="21" hidden="1" customHeight="1" x14ac:dyDescent="0.25">
      <c r="A13" s="38">
        <v>2</v>
      </c>
      <c r="B13" s="39">
        <v>1</v>
      </c>
      <c r="C13" s="39">
        <v>1</v>
      </c>
      <c r="D13" s="39">
        <v>4</v>
      </c>
      <c r="E13" s="40" t="s">
        <v>23</v>
      </c>
      <c r="F13" s="41" t="s">
        <v>29</v>
      </c>
      <c r="G13" s="42">
        <v>0</v>
      </c>
      <c r="H13" s="43">
        <v>0</v>
      </c>
      <c r="I13" s="42">
        <v>0</v>
      </c>
      <c r="J13" s="42"/>
      <c r="K13" s="42"/>
      <c r="L13" s="42"/>
      <c r="M13" s="42"/>
      <c r="N13" s="42"/>
      <c r="O13" s="42"/>
      <c r="P13" s="42"/>
      <c r="Q13" s="44"/>
      <c r="R13" s="42"/>
      <c r="S13" s="45">
        <f t="shared" si="1"/>
        <v>0</v>
      </c>
    </row>
    <row r="14" spans="1:20" s="37" customFormat="1" ht="21" customHeight="1" x14ac:dyDescent="0.25">
      <c r="A14" s="38">
        <v>2</v>
      </c>
      <c r="B14" s="39">
        <v>1</v>
      </c>
      <c r="C14" s="39">
        <v>1</v>
      </c>
      <c r="D14" s="39">
        <v>5</v>
      </c>
      <c r="E14" s="40" t="s">
        <v>30</v>
      </c>
      <c r="F14" s="41" t="s">
        <v>31</v>
      </c>
      <c r="G14" s="42">
        <v>322147.20000000001</v>
      </c>
      <c r="H14" s="43">
        <v>209970.19</v>
      </c>
      <c r="I14" s="42">
        <v>373642.89</v>
      </c>
      <c r="J14" s="42"/>
      <c r="K14" s="42"/>
      <c r="L14" s="42"/>
      <c r="M14" s="42"/>
      <c r="N14" s="42"/>
      <c r="O14" s="42"/>
      <c r="P14" s="42"/>
      <c r="Q14" s="44"/>
      <c r="R14" s="42"/>
      <c r="S14" s="45">
        <f t="shared" si="1"/>
        <v>905760.28</v>
      </c>
      <c r="T14" s="36"/>
    </row>
    <row r="15" spans="1:20" s="37" customFormat="1" ht="19.5" customHeight="1" x14ac:dyDescent="0.25">
      <c r="A15" s="38">
        <v>2</v>
      </c>
      <c r="B15" s="39">
        <v>1</v>
      </c>
      <c r="C15" s="39">
        <v>2</v>
      </c>
      <c r="D15" s="39">
        <v>2</v>
      </c>
      <c r="E15" s="40" t="s">
        <v>23</v>
      </c>
      <c r="F15" s="46" t="s">
        <v>32</v>
      </c>
      <c r="G15" s="42">
        <v>30000</v>
      </c>
      <c r="H15" s="43">
        <v>30000</v>
      </c>
      <c r="I15" s="42">
        <v>30000</v>
      </c>
      <c r="J15" s="42"/>
      <c r="K15" s="42"/>
      <c r="L15" s="42"/>
      <c r="M15" s="42"/>
      <c r="N15" s="42"/>
      <c r="O15" s="42"/>
      <c r="P15" s="42"/>
      <c r="Q15" s="44"/>
      <c r="R15" s="42"/>
      <c r="S15" s="45">
        <f t="shared" si="1"/>
        <v>90000</v>
      </c>
      <c r="T15" s="36"/>
    </row>
    <row r="16" spans="1:20" s="37" customFormat="1" ht="21" hidden="1" customHeight="1" x14ac:dyDescent="0.25">
      <c r="A16" s="38">
        <v>2</v>
      </c>
      <c r="B16" s="39">
        <v>1</v>
      </c>
      <c r="C16" s="39">
        <v>2</v>
      </c>
      <c r="D16" s="39">
        <v>2</v>
      </c>
      <c r="E16" s="40" t="s">
        <v>30</v>
      </c>
      <c r="F16" s="46" t="s">
        <v>33</v>
      </c>
      <c r="G16" s="42">
        <v>0</v>
      </c>
      <c r="H16" s="42">
        <v>0</v>
      </c>
      <c r="I16" s="42">
        <v>0</v>
      </c>
      <c r="J16" s="42"/>
      <c r="K16" s="42"/>
      <c r="L16" s="42"/>
      <c r="M16" s="42"/>
      <c r="N16" s="42"/>
      <c r="O16" s="42"/>
      <c r="P16" s="42"/>
      <c r="Q16" s="44"/>
      <c r="R16" s="42"/>
      <c r="S16" s="45">
        <f t="shared" si="1"/>
        <v>0</v>
      </c>
    </row>
    <row r="17" spans="1:20" s="37" customFormat="1" ht="20.25" customHeight="1" x14ac:dyDescent="0.25">
      <c r="A17" s="38">
        <v>2</v>
      </c>
      <c r="B17" s="39">
        <v>1</v>
      </c>
      <c r="C17" s="39">
        <v>2</v>
      </c>
      <c r="D17" s="39">
        <v>2</v>
      </c>
      <c r="E17" s="40" t="s">
        <v>34</v>
      </c>
      <c r="F17" s="46" t="s">
        <v>35</v>
      </c>
      <c r="G17" s="42">
        <v>862500</v>
      </c>
      <c r="H17" s="43">
        <v>832500</v>
      </c>
      <c r="I17" s="42">
        <v>829500</v>
      </c>
      <c r="J17" s="42"/>
      <c r="K17" s="42"/>
      <c r="L17" s="42"/>
      <c r="M17" s="42"/>
      <c r="N17" s="42"/>
      <c r="O17" s="42"/>
      <c r="P17" s="42"/>
      <c r="Q17" s="44"/>
      <c r="R17" s="42"/>
      <c r="S17" s="45">
        <f t="shared" si="1"/>
        <v>2524500</v>
      </c>
      <c r="T17" s="36"/>
    </row>
    <row r="18" spans="1:20" s="37" customFormat="1" ht="21" hidden="1" customHeight="1" x14ac:dyDescent="0.25">
      <c r="A18" s="38">
        <v>2</v>
      </c>
      <c r="B18" s="39">
        <v>1</v>
      </c>
      <c r="C18" s="39">
        <v>2</v>
      </c>
      <c r="D18" s="39">
        <v>2</v>
      </c>
      <c r="E18" s="40" t="s">
        <v>26</v>
      </c>
      <c r="F18" s="46" t="s">
        <v>36</v>
      </c>
      <c r="G18" s="42">
        <v>0</v>
      </c>
      <c r="H18" s="42">
        <v>0</v>
      </c>
      <c r="I18" s="42">
        <v>0</v>
      </c>
      <c r="J18" s="42"/>
      <c r="K18" s="42"/>
      <c r="L18" s="42"/>
      <c r="M18" s="42"/>
      <c r="N18" s="42"/>
      <c r="O18" s="42"/>
      <c r="P18" s="42"/>
      <c r="Q18" s="44"/>
      <c r="R18" s="42"/>
      <c r="S18" s="45">
        <f t="shared" si="1"/>
        <v>0</v>
      </c>
    </row>
    <row r="19" spans="1:20" s="37" customFormat="1" ht="21" customHeight="1" x14ac:dyDescent="0.25">
      <c r="A19" s="38">
        <v>2</v>
      </c>
      <c r="B19" s="39">
        <v>1</v>
      </c>
      <c r="C19" s="39">
        <v>2</v>
      </c>
      <c r="D19" s="39">
        <v>2</v>
      </c>
      <c r="E19" s="40" t="s">
        <v>37</v>
      </c>
      <c r="F19" s="46" t="s">
        <v>38</v>
      </c>
      <c r="G19" s="42">
        <v>185625</v>
      </c>
      <c r="H19" s="43">
        <v>0</v>
      </c>
      <c r="I19" s="42">
        <v>0</v>
      </c>
      <c r="J19" s="42"/>
      <c r="K19" s="42"/>
      <c r="L19" s="42"/>
      <c r="M19" s="42"/>
      <c r="N19" s="42"/>
      <c r="O19" s="42"/>
      <c r="P19" s="42"/>
      <c r="Q19" s="44"/>
      <c r="R19" s="42"/>
      <c r="S19" s="45">
        <f t="shared" si="1"/>
        <v>185625</v>
      </c>
    </row>
    <row r="20" spans="1:20" s="37" customFormat="1" ht="0.75" hidden="1" customHeight="1" x14ac:dyDescent="0.25">
      <c r="A20" s="38">
        <v>2</v>
      </c>
      <c r="B20" s="39">
        <v>1</v>
      </c>
      <c r="C20" s="39">
        <v>2</v>
      </c>
      <c r="D20" s="39">
        <v>2</v>
      </c>
      <c r="E20" s="40" t="s">
        <v>39</v>
      </c>
      <c r="F20" s="46" t="s">
        <v>40</v>
      </c>
      <c r="G20" s="42">
        <v>0</v>
      </c>
      <c r="H20" s="42">
        <v>0</v>
      </c>
      <c r="I20" s="42">
        <v>0</v>
      </c>
      <c r="J20" s="42"/>
      <c r="K20" s="42"/>
      <c r="L20" s="42"/>
      <c r="M20" s="42"/>
      <c r="N20" s="42"/>
      <c r="O20" s="42"/>
      <c r="P20" s="42"/>
      <c r="Q20" s="44"/>
      <c r="R20" s="42"/>
      <c r="S20" s="45">
        <f t="shared" si="1"/>
        <v>0</v>
      </c>
    </row>
    <row r="21" spans="1:20" s="37" customFormat="1" ht="21" customHeight="1" x14ac:dyDescent="0.25">
      <c r="A21" s="38">
        <v>2</v>
      </c>
      <c r="B21" s="39">
        <v>1</v>
      </c>
      <c r="C21" s="39">
        <v>3</v>
      </c>
      <c r="D21" s="39">
        <v>1</v>
      </c>
      <c r="E21" s="40" t="s">
        <v>23</v>
      </c>
      <c r="F21" s="41" t="s">
        <v>41</v>
      </c>
      <c r="G21" s="42">
        <v>1320000</v>
      </c>
      <c r="H21" s="43" t="s">
        <v>42</v>
      </c>
      <c r="I21" s="42">
        <v>2920000</v>
      </c>
      <c r="J21" s="42"/>
      <c r="K21" s="42"/>
      <c r="L21" s="42"/>
      <c r="M21" s="42"/>
      <c r="N21" s="42"/>
      <c r="O21" s="42"/>
      <c r="P21" s="42"/>
      <c r="Q21" s="44"/>
      <c r="R21" s="42"/>
      <c r="S21" s="45">
        <f t="shared" si="1"/>
        <v>4240000</v>
      </c>
    </row>
    <row r="22" spans="1:20" s="37" customFormat="1" ht="19.5" customHeight="1" x14ac:dyDescent="0.25">
      <c r="A22" s="38">
        <v>2</v>
      </c>
      <c r="B22" s="39">
        <v>1</v>
      </c>
      <c r="C22" s="39">
        <v>3</v>
      </c>
      <c r="D22" s="39">
        <v>2</v>
      </c>
      <c r="E22" s="40" t="s">
        <v>23</v>
      </c>
      <c r="F22" s="41" t="s">
        <v>43</v>
      </c>
      <c r="G22" s="42">
        <v>193500</v>
      </c>
      <c r="H22" s="43">
        <v>193500</v>
      </c>
      <c r="I22" s="42">
        <v>193500</v>
      </c>
      <c r="J22" s="42"/>
      <c r="K22" s="42"/>
      <c r="L22" s="42"/>
      <c r="M22" s="42"/>
      <c r="N22" s="42"/>
      <c r="O22" s="42"/>
      <c r="P22" s="42"/>
      <c r="Q22" s="44"/>
      <c r="R22" s="42"/>
      <c r="S22" s="45">
        <f t="shared" si="1"/>
        <v>580500</v>
      </c>
    </row>
    <row r="23" spans="1:20" s="37" customFormat="1" ht="21" hidden="1" customHeight="1" x14ac:dyDescent="0.25">
      <c r="A23" s="38">
        <v>2</v>
      </c>
      <c r="B23" s="39">
        <v>1</v>
      </c>
      <c r="C23" s="39">
        <v>4</v>
      </c>
      <c r="D23" s="39">
        <v>2</v>
      </c>
      <c r="E23" s="40" t="s">
        <v>44</v>
      </c>
      <c r="F23" s="41" t="s">
        <v>45</v>
      </c>
      <c r="G23" s="42">
        <v>0</v>
      </c>
      <c r="H23" s="42">
        <v>0</v>
      </c>
      <c r="I23" s="42">
        <v>0</v>
      </c>
      <c r="J23" s="42"/>
      <c r="K23" s="42"/>
      <c r="L23" s="42"/>
      <c r="M23" s="42"/>
      <c r="N23" s="42"/>
      <c r="O23" s="42"/>
      <c r="P23" s="42"/>
      <c r="Q23" s="44"/>
      <c r="R23" s="42"/>
      <c r="S23" s="45">
        <f t="shared" si="1"/>
        <v>0</v>
      </c>
    </row>
    <row r="24" spans="1:20" s="37" customFormat="1" ht="21" customHeight="1" x14ac:dyDescent="0.25">
      <c r="A24" s="38">
        <v>2</v>
      </c>
      <c r="B24" s="39">
        <v>1</v>
      </c>
      <c r="C24" s="39">
        <v>4</v>
      </c>
      <c r="D24" s="39">
        <v>2</v>
      </c>
      <c r="E24" s="40" t="s">
        <v>46</v>
      </c>
      <c r="F24" s="41" t="s">
        <v>47</v>
      </c>
      <c r="G24" s="42">
        <v>0</v>
      </c>
      <c r="H24" s="42">
        <v>127967.45</v>
      </c>
      <c r="I24" s="42">
        <v>60543.26</v>
      </c>
      <c r="J24" s="42"/>
      <c r="K24" s="42"/>
      <c r="L24" s="42"/>
      <c r="M24" s="42"/>
      <c r="N24" s="42"/>
      <c r="O24" s="42"/>
      <c r="P24" s="42"/>
      <c r="Q24" s="44"/>
      <c r="R24" s="42"/>
      <c r="S24" s="45">
        <f t="shared" si="1"/>
        <v>188510.71</v>
      </c>
    </row>
    <row r="25" spans="1:20" s="37" customFormat="1" ht="21" customHeight="1" x14ac:dyDescent="0.25">
      <c r="A25" s="38">
        <v>2</v>
      </c>
      <c r="B25" s="39">
        <v>1</v>
      </c>
      <c r="C25" s="39">
        <v>5</v>
      </c>
      <c r="D25" s="39">
        <v>1</v>
      </c>
      <c r="E25" s="40" t="s">
        <v>23</v>
      </c>
      <c r="F25" s="41" t="s">
        <v>48</v>
      </c>
      <c r="G25" s="42">
        <v>0</v>
      </c>
      <c r="H25" s="43">
        <v>1454940.65</v>
      </c>
      <c r="I25" s="42">
        <v>1603330.98</v>
      </c>
      <c r="J25" s="42"/>
      <c r="K25" s="42"/>
      <c r="L25" s="42"/>
      <c r="M25" s="42"/>
      <c r="N25" s="42"/>
      <c r="O25" s="42"/>
      <c r="P25" s="42"/>
      <c r="Q25" s="44"/>
      <c r="R25" s="42"/>
      <c r="S25" s="45">
        <f t="shared" si="1"/>
        <v>3058271.63</v>
      </c>
    </row>
    <row r="26" spans="1:20" s="37" customFormat="1" ht="21" customHeight="1" x14ac:dyDescent="0.25">
      <c r="A26" s="38">
        <v>2</v>
      </c>
      <c r="B26" s="39">
        <v>1</v>
      </c>
      <c r="C26" s="39">
        <v>5</v>
      </c>
      <c r="D26" s="39">
        <v>2</v>
      </c>
      <c r="E26" s="40" t="s">
        <v>23</v>
      </c>
      <c r="F26" s="41" t="s">
        <v>49</v>
      </c>
      <c r="G26" s="42">
        <v>0</v>
      </c>
      <c r="H26" s="43">
        <v>1491276.9</v>
      </c>
      <c r="I26" s="42">
        <v>1639876.54</v>
      </c>
      <c r="J26" s="42"/>
      <c r="K26" s="42"/>
      <c r="L26" s="42"/>
      <c r="M26" s="42"/>
      <c r="N26" s="42"/>
      <c r="O26" s="42"/>
      <c r="P26" s="42"/>
      <c r="Q26" s="44"/>
      <c r="R26" s="42"/>
      <c r="S26" s="45">
        <f t="shared" si="1"/>
        <v>3131153.44</v>
      </c>
    </row>
    <row r="27" spans="1:20" s="37" customFormat="1" ht="21" customHeight="1" thickBot="1" x14ac:dyDescent="0.3">
      <c r="A27" s="49">
        <v>2</v>
      </c>
      <c r="B27" s="50">
        <v>1</v>
      </c>
      <c r="C27" s="50">
        <v>5</v>
      </c>
      <c r="D27" s="50">
        <v>3</v>
      </c>
      <c r="E27" s="51" t="s">
        <v>23</v>
      </c>
      <c r="F27" s="52" t="s">
        <v>50</v>
      </c>
      <c r="G27" s="53">
        <v>0</v>
      </c>
      <c r="H27" s="54">
        <v>187806.85</v>
      </c>
      <c r="I27" s="53">
        <v>209455.37</v>
      </c>
      <c r="J27" s="53"/>
      <c r="K27" s="53"/>
      <c r="L27" s="53"/>
      <c r="M27" s="53"/>
      <c r="N27" s="53"/>
      <c r="O27" s="53"/>
      <c r="P27" s="53"/>
      <c r="Q27" s="55"/>
      <c r="R27" s="53"/>
      <c r="S27" s="56">
        <f t="shared" si="1"/>
        <v>397262.22</v>
      </c>
    </row>
    <row r="28" spans="1:20" s="37" customFormat="1" ht="21" customHeight="1" thickBot="1" x14ac:dyDescent="0.3">
      <c r="A28" s="57"/>
      <c r="B28" s="58"/>
      <c r="C28" s="58"/>
      <c r="D28" s="58"/>
      <c r="E28" s="58"/>
      <c r="F28" s="58"/>
      <c r="G28" s="58"/>
      <c r="H28" s="59"/>
      <c r="I28" s="59"/>
      <c r="J28" s="59"/>
      <c r="K28" s="59"/>
      <c r="L28" s="59"/>
      <c r="M28" s="59"/>
      <c r="N28" s="59"/>
      <c r="O28" s="59"/>
      <c r="P28" s="59"/>
      <c r="Q28" s="60"/>
      <c r="R28" s="59"/>
      <c r="S28" s="61"/>
    </row>
    <row r="29" spans="1:20" s="37" customFormat="1" ht="28.5" customHeight="1" thickBot="1" x14ac:dyDescent="0.3">
      <c r="A29" s="62"/>
      <c r="B29" s="63"/>
      <c r="C29" s="63"/>
      <c r="D29" s="63"/>
      <c r="E29" s="63"/>
      <c r="F29" s="63" t="s">
        <v>51</v>
      </c>
      <c r="G29" s="64">
        <f t="shared" ref="G29:R29" si="2">SUM(G30:G72)</f>
        <v>5842100.79</v>
      </c>
      <c r="H29" s="65">
        <f t="shared" si="2"/>
        <v>4624268.32</v>
      </c>
      <c r="I29" s="65">
        <f>SUM(I30:I72)</f>
        <v>5758847.1599999992</v>
      </c>
      <c r="J29" s="65">
        <f t="shared" si="2"/>
        <v>0</v>
      </c>
      <c r="K29" s="65">
        <f t="shared" si="2"/>
        <v>0</v>
      </c>
      <c r="L29" s="65">
        <f t="shared" si="2"/>
        <v>0</v>
      </c>
      <c r="M29" s="65">
        <f t="shared" si="2"/>
        <v>0</v>
      </c>
      <c r="N29" s="65">
        <f t="shared" si="2"/>
        <v>0</v>
      </c>
      <c r="O29" s="65">
        <f t="shared" si="2"/>
        <v>0</v>
      </c>
      <c r="P29" s="65">
        <f t="shared" si="2"/>
        <v>0</v>
      </c>
      <c r="Q29" s="66">
        <f t="shared" si="2"/>
        <v>0</v>
      </c>
      <c r="R29" s="65">
        <f t="shared" si="2"/>
        <v>0</v>
      </c>
      <c r="S29" s="67">
        <f>SUM(G29:R29)</f>
        <v>16225216.27</v>
      </c>
      <c r="T29" s="36">
        <f>+I29-5758847.16</f>
        <v>0</v>
      </c>
    </row>
    <row r="30" spans="1:20" s="37" customFormat="1" ht="28.5" customHeight="1" x14ac:dyDescent="0.25">
      <c r="A30" s="28">
        <v>2</v>
      </c>
      <c r="B30" s="29">
        <v>2</v>
      </c>
      <c r="C30" s="29">
        <v>1</v>
      </c>
      <c r="D30" s="29">
        <v>2</v>
      </c>
      <c r="E30" s="30" t="s">
        <v>23</v>
      </c>
      <c r="F30" s="31" t="s">
        <v>52</v>
      </c>
      <c r="G30" s="68">
        <v>175606.06</v>
      </c>
      <c r="H30" s="32">
        <v>280071.28999999998</v>
      </c>
      <c r="I30" s="32">
        <v>185129.33</v>
      </c>
      <c r="J30" s="32"/>
      <c r="K30" s="32"/>
      <c r="L30" s="32"/>
      <c r="M30" s="32"/>
      <c r="N30" s="32"/>
      <c r="O30" s="32"/>
      <c r="P30" s="32"/>
      <c r="Q30" s="34"/>
      <c r="R30" s="32"/>
      <c r="S30" s="35">
        <f t="shared" si="1"/>
        <v>640806.67999999993</v>
      </c>
      <c r="T30" s="36"/>
    </row>
    <row r="31" spans="1:20" s="37" customFormat="1" ht="27.75" customHeight="1" x14ac:dyDescent="0.25">
      <c r="A31" s="38">
        <v>2</v>
      </c>
      <c r="B31" s="39">
        <v>2</v>
      </c>
      <c r="C31" s="39">
        <v>1</v>
      </c>
      <c r="D31" s="39">
        <v>3</v>
      </c>
      <c r="E31" s="40" t="s">
        <v>23</v>
      </c>
      <c r="F31" s="41" t="s">
        <v>53</v>
      </c>
      <c r="G31" s="69">
        <v>36427.410000000003</v>
      </c>
      <c r="H31" s="42">
        <v>30246.84</v>
      </c>
      <c r="I31" s="42">
        <v>34229.1</v>
      </c>
      <c r="J31" s="42"/>
      <c r="K31" s="42"/>
      <c r="L31" s="42"/>
      <c r="M31" s="42"/>
      <c r="N31" s="42"/>
      <c r="O31" s="42"/>
      <c r="P31" s="42"/>
      <c r="Q31" s="44"/>
      <c r="R31" s="42"/>
      <c r="S31" s="45">
        <f t="shared" si="1"/>
        <v>100903.35</v>
      </c>
    </row>
    <row r="32" spans="1:20" s="37" customFormat="1" ht="28.5" hidden="1" customHeight="1" x14ac:dyDescent="0.25">
      <c r="A32" s="38">
        <v>2</v>
      </c>
      <c r="B32" s="39">
        <v>2</v>
      </c>
      <c r="C32" s="39">
        <v>1</v>
      </c>
      <c r="D32" s="39">
        <v>4</v>
      </c>
      <c r="E32" s="40" t="s">
        <v>23</v>
      </c>
      <c r="F32" s="41" t="s">
        <v>54</v>
      </c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4"/>
      <c r="R32" s="42"/>
      <c r="S32" s="45">
        <f t="shared" si="1"/>
        <v>0</v>
      </c>
    </row>
    <row r="33" spans="1:20" s="37" customFormat="1" ht="28.5" customHeight="1" x14ac:dyDescent="0.25">
      <c r="A33" s="38">
        <v>2</v>
      </c>
      <c r="B33" s="39">
        <v>2</v>
      </c>
      <c r="C33" s="39">
        <v>1</v>
      </c>
      <c r="D33" s="39">
        <v>5</v>
      </c>
      <c r="E33" s="40" t="s">
        <v>23</v>
      </c>
      <c r="F33" s="41" t="s">
        <v>55</v>
      </c>
      <c r="G33" s="69">
        <v>12133.06</v>
      </c>
      <c r="H33" s="42">
        <v>87648.97</v>
      </c>
      <c r="I33" s="42">
        <v>49972.1</v>
      </c>
      <c r="J33" s="42"/>
      <c r="K33" s="42"/>
      <c r="L33" s="42"/>
      <c r="M33" s="42"/>
      <c r="N33" s="42"/>
      <c r="O33" s="42"/>
      <c r="P33" s="42"/>
      <c r="Q33" s="44"/>
      <c r="R33" s="42"/>
      <c r="S33" s="45">
        <f t="shared" si="1"/>
        <v>149754.13</v>
      </c>
    </row>
    <row r="34" spans="1:20" s="37" customFormat="1" ht="28.5" customHeight="1" x14ac:dyDescent="0.25">
      <c r="A34" s="38">
        <v>2</v>
      </c>
      <c r="B34" s="39">
        <v>2</v>
      </c>
      <c r="C34" s="39">
        <v>1</v>
      </c>
      <c r="D34" s="39">
        <v>6</v>
      </c>
      <c r="E34" s="40" t="s">
        <v>23</v>
      </c>
      <c r="F34" s="41" t="s">
        <v>56</v>
      </c>
      <c r="G34" s="69">
        <v>475172.26</v>
      </c>
      <c r="H34" s="42">
        <v>349277.86</v>
      </c>
      <c r="I34" s="42">
        <v>411401.86</v>
      </c>
      <c r="J34" s="42"/>
      <c r="K34" s="42"/>
      <c r="L34" s="42"/>
      <c r="M34" s="42"/>
      <c r="N34" s="42"/>
      <c r="O34" s="42"/>
      <c r="P34" s="42"/>
      <c r="Q34" s="44"/>
      <c r="R34" s="42"/>
      <c r="S34" s="45">
        <f>SUM(G34:R34)</f>
        <v>1235851.98</v>
      </c>
      <c r="T34" s="36"/>
    </row>
    <row r="35" spans="1:20" s="37" customFormat="1" ht="28.5" customHeight="1" x14ac:dyDescent="0.25">
      <c r="A35" s="38">
        <v>2</v>
      </c>
      <c r="B35" s="39">
        <v>2</v>
      </c>
      <c r="C35" s="39">
        <v>1</v>
      </c>
      <c r="D35" s="39">
        <v>7</v>
      </c>
      <c r="E35" s="40" t="s">
        <v>23</v>
      </c>
      <c r="F35" s="41" t="s">
        <v>57</v>
      </c>
      <c r="G35" s="69">
        <v>16000</v>
      </c>
      <c r="H35" s="42">
        <v>77292</v>
      </c>
      <c r="I35" s="42">
        <v>1950</v>
      </c>
      <c r="J35" s="42"/>
      <c r="K35" s="42"/>
      <c r="L35" s="42"/>
      <c r="M35" s="42"/>
      <c r="N35" s="42"/>
      <c r="O35" s="42"/>
      <c r="P35" s="42"/>
      <c r="Q35" s="44"/>
      <c r="R35" s="42"/>
      <c r="S35" s="45">
        <f t="shared" si="1"/>
        <v>95242</v>
      </c>
    </row>
    <row r="36" spans="1:20" s="37" customFormat="1" ht="28.5" customHeight="1" x14ac:dyDescent="0.25">
      <c r="A36" s="38">
        <v>2</v>
      </c>
      <c r="B36" s="39">
        <v>2</v>
      </c>
      <c r="C36" s="39">
        <v>1</v>
      </c>
      <c r="D36" s="39">
        <v>8</v>
      </c>
      <c r="E36" s="40" t="s">
        <v>23</v>
      </c>
      <c r="F36" s="41" t="s">
        <v>58</v>
      </c>
      <c r="G36" s="69">
        <v>16039</v>
      </c>
      <c r="H36" s="42">
        <v>7375</v>
      </c>
      <c r="I36" s="42">
        <v>0</v>
      </c>
      <c r="J36" s="42"/>
      <c r="K36" s="42"/>
      <c r="L36" s="42"/>
      <c r="M36" s="42"/>
      <c r="N36" s="42"/>
      <c r="O36" s="42"/>
      <c r="P36" s="42"/>
      <c r="Q36" s="44"/>
      <c r="R36" s="42"/>
      <c r="S36" s="45">
        <f t="shared" si="1"/>
        <v>23414</v>
      </c>
    </row>
    <row r="37" spans="1:20" s="37" customFormat="1" ht="28.5" customHeight="1" x14ac:dyDescent="0.25">
      <c r="A37" s="38">
        <v>2</v>
      </c>
      <c r="B37" s="39">
        <v>2</v>
      </c>
      <c r="C37" s="39">
        <v>2</v>
      </c>
      <c r="D37" s="39">
        <v>1</v>
      </c>
      <c r="E37" s="40" t="s">
        <v>23</v>
      </c>
      <c r="F37" s="41" t="s">
        <v>59</v>
      </c>
      <c r="G37" s="69">
        <v>1138700</v>
      </c>
      <c r="H37" s="42">
        <v>987593.1</v>
      </c>
      <c r="I37" s="42">
        <v>1628200</v>
      </c>
      <c r="J37" s="42"/>
      <c r="K37" s="42"/>
      <c r="L37" s="42"/>
      <c r="M37" s="42"/>
      <c r="N37" s="42"/>
      <c r="O37" s="42"/>
      <c r="P37" s="42"/>
      <c r="Q37" s="44"/>
      <c r="R37" s="42"/>
      <c r="S37" s="45">
        <f t="shared" si="1"/>
        <v>3754493.1</v>
      </c>
    </row>
    <row r="38" spans="1:20" s="37" customFormat="1" ht="24" customHeight="1" x14ac:dyDescent="0.25">
      <c r="A38" s="38">
        <v>2</v>
      </c>
      <c r="B38" s="39">
        <v>2</v>
      </c>
      <c r="C38" s="39">
        <v>2</v>
      </c>
      <c r="D38" s="39">
        <v>2</v>
      </c>
      <c r="E38" s="40" t="s">
        <v>23</v>
      </c>
      <c r="F38" s="41" t="s">
        <v>60</v>
      </c>
      <c r="G38" s="69">
        <v>218300</v>
      </c>
      <c r="H38" s="42">
        <v>27360.7</v>
      </c>
      <c r="I38" s="42">
        <v>54600.9</v>
      </c>
      <c r="J38" s="42"/>
      <c r="K38" s="42"/>
      <c r="L38" s="42"/>
      <c r="M38" s="42"/>
      <c r="N38" s="42"/>
      <c r="O38" s="42"/>
      <c r="P38" s="42"/>
      <c r="Q38" s="44"/>
      <c r="R38" s="42"/>
      <c r="S38" s="45">
        <f t="shared" si="1"/>
        <v>300261.60000000003</v>
      </c>
    </row>
    <row r="39" spans="1:20" s="37" customFormat="1" ht="24" customHeight="1" x14ac:dyDescent="0.25">
      <c r="A39" s="38">
        <v>2</v>
      </c>
      <c r="B39" s="39">
        <v>2</v>
      </c>
      <c r="C39" s="39">
        <v>3</v>
      </c>
      <c r="D39" s="39">
        <v>1</v>
      </c>
      <c r="E39" s="40" t="s">
        <v>23</v>
      </c>
      <c r="F39" s="41" t="s">
        <v>61</v>
      </c>
      <c r="G39" s="69">
        <v>0</v>
      </c>
      <c r="H39" s="42">
        <v>259948.12</v>
      </c>
      <c r="I39" s="42">
        <v>255520</v>
      </c>
      <c r="J39" s="42"/>
      <c r="K39" s="42"/>
      <c r="L39" s="42"/>
      <c r="M39" s="42"/>
      <c r="N39" s="42"/>
      <c r="O39" s="42"/>
      <c r="P39" s="42"/>
      <c r="Q39" s="44"/>
      <c r="R39" s="42"/>
      <c r="S39" s="45">
        <f t="shared" si="1"/>
        <v>515468.12</v>
      </c>
    </row>
    <row r="40" spans="1:20" s="37" customFormat="1" ht="24" customHeight="1" x14ac:dyDescent="0.25">
      <c r="A40" s="38">
        <v>2</v>
      </c>
      <c r="B40" s="39">
        <v>2</v>
      </c>
      <c r="C40" s="39">
        <v>3</v>
      </c>
      <c r="D40" s="39">
        <v>1</v>
      </c>
      <c r="E40" s="40" t="s">
        <v>44</v>
      </c>
      <c r="F40" s="41" t="s">
        <v>62</v>
      </c>
      <c r="G40" s="69">
        <v>0</v>
      </c>
      <c r="H40" s="42">
        <v>271670.58</v>
      </c>
      <c r="I40" s="42">
        <v>0</v>
      </c>
      <c r="J40" s="42"/>
      <c r="K40" s="42"/>
      <c r="L40" s="42"/>
      <c r="M40" s="42"/>
      <c r="N40" s="42"/>
      <c r="O40" s="42"/>
      <c r="P40" s="42"/>
      <c r="Q40" s="44"/>
      <c r="R40" s="42"/>
      <c r="S40" s="45">
        <f>SUM(G40:R40)</f>
        <v>271670.58</v>
      </c>
    </row>
    <row r="41" spans="1:20" s="37" customFormat="1" ht="24" customHeight="1" x14ac:dyDescent="0.25">
      <c r="A41" s="38">
        <v>2</v>
      </c>
      <c r="B41" s="39">
        <v>2</v>
      </c>
      <c r="C41" s="39">
        <v>4</v>
      </c>
      <c r="D41" s="39">
        <v>1</v>
      </c>
      <c r="E41" s="40" t="s">
        <v>23</v>
      </c>
      <c r="F41" s="41" t="s">
        <v>63</v>
      </c>
      <c r="G41" s="69">
        <v>0</v>
      </c>
      <c r="H41" s="42">
        <v>3180</v>
      </c>
      <c r="I41" s="42">
        <v>1736.79</v>
      </c>
      <c r="J41" s="42"/>
      <c r="K41" s="42"/>
      <c r="L41" s="42"/>
      <c r="M41" s="42"/>
      <c r="N41" s="42"/>
      <c r="O41" s="42"/>
      <c r="P41" s="42"/>
      <c r="Q41" s="44"/>
      <c r="R41" s="42"/>
      <c r="S41" s="45">
        <f t="shared" si="1"/>
        <v>4916.79</v>
      </c>
      <c r="T41" s="36"/>
    </row>
    <row r="42" spans="1:20" s="37" customFormat="1" ht="21.75" customHeight="1" x14ac:dyDescent="0.25">
      <c r="A42" s="38">
        <v>2</v>
      </c>
      <c r="B42" s="39">
        <v>2</v>
      </c>
      <c r="C42" s="39">
        <v>4</v>
      </c>
      <c r="D42" s="39">
        <v>2</v>
      </c>
      <c r="E42" s="40" t="s">
        <v>23</v>
      </c>
      <c r="F42" s="41" t="s">
        <v>64</v>
      </c>
      <c r="G42" s="69">
        <v>0</v>
      </c>
      <c r="H42" s="42">
        <v>0</v>
      </c>
      <c r="I42" s="42">
        <v>19500</v>
      </c>
      <c r="J42" s="42"/>
      <c r="K42" s="42"/>
      <c r="L42" s="42"/>
      <c r="M42" s="42"/>
      <c r="N42" s="42"/>
      <c r="O42" s="42"/>
      <c r="P42" s="42"/>
      <c r="Q42" s="44"/>
      <c r="R42" s="42"/>
      <c r="S42" s="45">
        <f t="shared" si="1"/>
        <v>19500</v>
      </c>
    </row>
    <row r="43" spans="1:20" s="37" customFormat="1" ht="24" hidden="1" customHeight="1" x14ac:dyDescent="0.25">
      <c r="A43" s="38">
        <v>2</v>
      </c>
      <c r="B43" s="39">
        <v>2</v>
      </c>
      <c r="C43" s="39">
        <v>4</v>
      </c>
      <c r="D43" s="39">
        <v>3</v>
      </c>
      <c r="E43" s="40" t="s">
        <v>23</v>
      </c>
      <c r="F43" s="41" t="s">
        <v>65</v>
      </c>
      <c r="G43" s="69">
        <v>0</v>
      </c>
      <c r="H43" s="42">
        <v>0</v>
      </c>
      <c r="I43" s="42">
        <v>0</v>
      </c>
      <c r="J43" s="42"/>
      <c r="K43" s="42"/>
      <c r="L43" s="42"/>
      <c r="M43" s="42"/>
      <c r="N43" s="42"/>
      <c r="O43" s="42"/>
      <c r="P43" s="42"/>
      <c r="Q43" s="44"/>
      <c r="R43" s="42"/>
      <c r="S43" s="45">
        <f t="shared" si="1"/>
        <v>0</v>
      </c>
    </row>
    <row r="44" spans="1:20" s="37" customFormat="1" ht="23.25" customHeight="1" x14ac:dyDescent="0.25">
      <c r="A44" s="38">
        <v>2</v>
      </c>
      <c r="B44" s="39">
        <v>2</v>
      </c>
      <c r="C44" s="39">
        <v>4</v>
      </c>
      <c r="D44" s="39">
        <v>4</v>
      </c>
      <c r="E44" s="40" t="s">
        <v>23</v>
      </c>
      <c r="F44" s="41" t="s">
        <v>66</v>
      </c>
      <c r="G44" s="69">
        <v>10654.72</v>
      </c>
      <c r="H44" s="42">
        <v>1300</v>
      </c>
      <c r="I44" s="42">
        <v>5766</v>
      </c>
      <c r="J44" s="42"/>
      <c r="K44" s="42"/>
      <c r="L44" s="42"/>
      <c r="M44" s="42"/>
      <c r="N44" s="42"/>
      <c r="O44" s="42"/>
      <c r="P44" s="42"/>
      <c r="Q44" s="44"/>
      <c r="R44" s="42"/>
      <c r="S44" s="45">
        <f t="shared" si="1"/>
        <v>17720.72</v>
      </c>
      <c r="T44" s="36"/>
    </row>
    <row r="45" spans="1:20" s="37" customFormat="1" ht="24" hidden="1" customHeight="1" x14ac:dyDescent="0.25">
      <c r="A45" s="38">
        <v>2</v>
      </c>
      <c r="B45" s="39">
        <v>2</v>
      </c>
      <c r="C45" s="39">
        <v>5</v>
      </c>
      <c r="D45" s="39">
        <v>1</v>
      </c>
      <c r="E45" s="40" t="s">
        <v>23</v>
      </c>
      <c r="F45" s="41" t="s">
        <v>67</v>
      </c>
      <c r="G45" s="69">
        <v>0</v>
      </c>
      <c r="H45" s="42">
        <v>0</v>
      </c>
      <c r="I45" s="42">
        <v>0</v>
      </c>
      <c r="J45" s="42"/>
      <c r="K45" s="42"/>
      <c r="L45" s="42"/>
      <c r="M45" s="42"/>
      <c r="N45" s="42"/>
      <c r="O45" s="42"/>
      <c r="P45" s="42"/>
      <c r="Q45" s="44"/>
      <c r="R45" s="42"/>
      <c r="S45" s="45">
        <f t="shared" si="1"/>
        <v>0</v>
      </c>
    </row>
    <row r="46" spans="1:20" s="37" customFormat="1" ht="24" hidden="1" customHeight="1" x14ac:dyDescent="0.25">
      <c r="A46" s="38">
        <v>2</v>
      </c>
      <c r="B46" s="39">
        <v>2</v>
      </c>
      <c r="C46" s="39">
        <v>5</v>
      </c>
      <c r="D46" s="39">
        <v>3</v>
      </c>
      <c r="E46" s="40" t="s">
        <v>30</v>
      </c>
      <c r="F46" s="41" t="s">
        <v>68</v>
      </c>
      <c r="G46" s="69">
        <v>0</v>
      </c>
      <c r="H46" s="42">
        <v>0</v>
      </c>
      <c r="I46" s="42">
        <v>0</v>
      </c>
      <c r="J46" s="42"/>
      <c r="K46" s="42"/>
      <c r="L46" s="42"/>
      <c r="M46" s="42"/>
      <c r="N46" s="42"/>
      <c r="O46" s="42"/>
      <c r="P46" s="42"/>
      <c r="Q46" s="44"/>
      <c r="R46" s="42"/>
      <c r="S46" s="45">
        <f t="shared" si="1"/>
        <v>0</v>
      </c>
    </row>
    <row r="47" spans="1:20" s="37" customFormat="1" ht="24" hidden="1" customHeight="1" x14ac:dyDescent="0.25">
      <c r="A47" s="38">
        <v>2</v>
      </c>
      <c r="B47" s="39">
        <v>2</v>
      </c>
      <c r="C47" s="39">
        <v>5</v>
      </c>
      <c r="D47" s="39">
        <v>3</v>
      </c>
      <c r="E47" s="40" t="s">
        <v>46</v>
      </c>
      <c r="F47" s="41" t="s">
        <v>69</v>
      </c>
      <c r="G47" s="69">
        <v>0</v>
      </c>
      <c r="H47" s="42">
        <v>0</v>
      </c>
      <c r="I47" s="42">
        <v>0</v>
      </c>
      <c r="J47" s="42"/>
      <c r="K47" s="42"/>
      <c r="L47" s="42"/>
      <c r="M47" s="42"/>
      <c r="N47" s="42"/>
      <c r="O47" s="42"/>
      <c r="P47" s="42"/>
      <c r="Q47" s="44"/>
      <c r="R47" s="42"/>
      <c r="S47" s="45">
        <f t="shared" si="1"/>
        <v>0</v>
      </c>
    </row>
    <row r="48" spans="1:20" s="37" customFormat="1" ht="24" hidden="1" customHeight="1" x14ac:dyDescent="0.25">
      <c r="A48" s="38">
        <v>2</v>
      </c>
      <c r="B48" s="39">
        <v>2</v>
      </c>
      <c r="C48" s="39">
        <v>5</v>
      </c>
      <c r="D48" s="39">
        <v>4</v>
      </c>
      <c r="E48" s="40" t="s">
        <v>23</v>
      </c>
      <c r="F48" s="41" t="s">
        <v>70</v>
      </c>
      <c r="G48" s="42">
        <v>0</v>
      </c>
      <c r="H48" s="42">
        <v>0</v>
      </c>
      <c r="I48" s="42">
        <v>0</v>
      </c>
      <c r="J48" s="42"/>
      <c r="K48" s="42"/>
      <c r="L48" s="42"/>
      <c r="M48" s="42"/>
      <c r="N48" s="42"/>
      <c r="O48" s="42"/>
      <c r="P48" s="42"/>
      <c r="Q48" s="44"/>
      <c r="R48" s="42"/>
      <c r="S48" s="45">
        <f t="shared" si="1"/>
        <v>0</v>
      </c>
      <c r="T48" s="36"/>
    </row>
    <row r="49" spans="1:20" s="37" customFormat="1" ht="24" hidden="1" customHeight="1" x14ac:dyDescent="0.25">
      <c r="A49" s="38">
        <v>2</v>
      </c>
      <c r="B49" s="39">
        <v>2</v>
      </c>
      <c r="C49" s="39">
        <v>5</v>
      </c>
      <c r="D49" s="39">
        <v>8</v>
      </c>
      <c r="E49" s="40" t="s">
        <v>23</v>
      </c>
      <c r="F49" s="41" t="s">
        <v>71</v>
      </c>
      <c r="G49" s="42">
        <v>0</v>
      </c>
      <c r="H49" s="42">
        <v>0</v>
      </c>
      <c r="I49" s="42">
        <v>0</v>
      </c>
      <c r="J49" s="42"/>
      <c r="K49" s="42"/>
      <c r="L49" s="42"/>
      <c r="M49" s="42"/>
      <c r="N49" s="42"/>
      <c r="O49" s="42"/>
      <c r="P49" s="42"/>
      <c r="Q49" s="44"/>
      <c r="R49" s="42"/>
      <c r="S49" s="45">
        <f t="shared" si="1"/>
        <v>0</v>
      </c>
    </row>
    <row r="50" spans="1:20" s="37" customFormat="1" ht="24" hidden="1" customHeight="1" x14ac:dyDescent="0.25">
      <c r="A50" s="38">
        <v>2</v>
      </c>
      <c r="B50" s="39">
        <v>2</v>
      </c>
      <c r="C50" s="39">
        <v>6</v>
      </c>
      <c r="D50" s="39">
        <v>1</v>
      </c>
      <c r="E50" s="40" t="s">
        <v>23</v>
      </c>
      <c r="F50" s="41" t="s">
        <v>72</v>
      </c>
      <c r="G50" s="42">
        <v>0</v>
      </c>
      <c r="H50" s="42">
        <v>0</v>
      </c>
      <c r="I50" s="42">
        <v>0</v>
      </c>
      <c r="J50" s="42"/>
      <c r="K50" s="42"/>
      <c r="L50" s="42"/>
      <c r="M50" s="42"/>
      <c r="N50" s="42"/>
      <c r="O50" s="42"/>
      <c r="P50" s="42"/>
      <c r="Q50" s="44"/>
      <c r="R50" s="42"/>
      <c r="S50" s="45">
        <f t="shared" si="1"/>
        <v>0</v>
      </c>
    </row>
    <row r="51" spans="1:20" s="37" customFormat="1" ht="24" customHeight="1" x14ac:dyDescent="0.25">
      <c r="A51" s="38">
        <v>2</v>
      </c>
      <c r="B51" s="39">
        <v>2</v>
      </c>
      <c r="C51" s="39">
        <v>6</v>
      </c>
      <c r="D51" s="39">
        <v>2</v>
      </c>
      <c r="E51" s="40" t="s">
        <v>23</v>
      </c>
      <c r="F51" s="41" t="s">
        <v>73</v>
      </c>
      <c r="G51" s="70">
        <v>55935.87</v>
      </c>
      <c r="H51" s="70">
        <v>35716.43</v>
      </c>
      <c r="I51" s="70">
        <v>0</v>
      </c>
      <c r="J51" s="42"/>
      <c r="K51" s="70"/>
      <c r="L51" s="70"/>
      <c r="M51" s="42"/>
      <c r="N51" s="42"/>
      <c r="O51" s="70"/>
      <c r="P51" s="70"/>
      <c r="Q51" s="71"/>
      <c r="R51" s="70"/>
      <c r="S51" s="45">
        <f t="shared" si="1"/>
        <v>91652.3</v>
      </c>
      <c r="T51" s="36"/>
    </row>
    <row r="52" spans="1:20" s="37" customFormat="1" ht="23.25" customHeight="1" x14ac:dyDescent="0.25">
      <c r="A52" s="38">
        <v>2</v>
      </c>
      <c r="B52" s="39">
        <v>2</v>
      </c>
      <c r="C52" s="39">
        <v>6</v>
      </c>
      <c r="D52" s="39">
        <v>3</v>
      </c>
      <c r="E52" s="40" t="s">
        <v>23</v>
      </c>
      <c r="F52" s="41" t="s">
        <v>74</v>
      </c>
      <c r="G52" s="42">
        <v>0</v>
      </c>
      <c r="H52" s="42">
        <v>70269</v>
      </c>
      <c r="I52" s="42">
        <v>140538</v>
      </c>
      <c r="J52" s="42"/>
      <c r="K52" s="42"/>
      <c r="L52" s="42"/>
      <c r="M52" s="42"/>
      <c r="N52" s="42"/>
      <c r="O52" s="42"/>
      <c r="P52" s="42"/>
      <c r="Q52" s="44"/>
      <c r="R52" s="42"/>
      <c r="S52" s="45">
        <f t="shared" si="1"/>
        <v>210807</v>
      </c>
    </row>
    <row r="53" spans="1:20" s="37" customFormat="1" ht="22.5" hidden="1" customHeight="1" x14ac:dyDescent="0.25">
      <c r="A53" s="38">
        <v>2</v>
      </c>
      <c r="B53" s="39">
        <v>2</v>
      </c>
      <c r="C53" s="39">
        <v>7</v>
      </c>
      <c r="D53" s="39">
        <v>1</v>
      </c>
      <c r="E53" s="40" t="s">
        <v>23</v>
      </c>
      <c r="F53" s="41" t="s">
        <v>75</v>
      </c>
      <c r="G53" s="42">
        <v>0</v>
      </c>
      <c r="H53" s="42">
        <v>0</v>
      </c>
      <c r="I53" s="42">
        <v>0</v>
      </c>
      <c r="J53" s="42"/>
      <c r="K53" s="42"/>
      <c r="L53" s="42"/>
      <c r="M53" s="42"/>
      <c r="N53" s="42"/>
      <c r="O53" s="42"/>
      <c r="P53" s="42"/>
      <c r="Q53" s="44"/>
      <c r="R53" s="42"/>
      <c r="S53" s="45">
        <f t="shared" si="1"/>
        <v>0</v>
      </c>
    </row>
    <row r="54" spans="1:20" s="37" customFormat="1" ht="21" customHeight="1" x14ac:dyDescent="0.25">
      <c r="A54" s="38">
        <v>2</v>
      </c>
      <c r="B54" s="39">
        <v>2</v>
      </c>
      <c r="C54" s="39">
        <v>7</v>
      </c>
      <c r="D54" s="39">
        <v>2</v>
      </c>
      <c r="E54" s="40" t="s">
        <v>23</v>
      </c>
      <c r="F54" s="41" t="s">
        <v>76</v>
      </c>
      <c r="G54" s="70">
        <v>13570</v>
      </c>
      <c r="H54" s="42">
        <v>0</v>
      </c>
      <c r="I54" s="42">
        <v>0</v>
      </c>
      <c r="J54" s="42"/>
      <c r="K54" s="42"/>
      <c r="L54" s="42"/>
      <c r="M54" s="42"/>
      <c r="N54" s="42"/>
      <c r="O54" s="42"/>
      <c r="P54" s="42"/>
      <c r="Q54" s="44"/>
      <c r="R54" s="42"/>
      <c r="S54" s="45">
        <f t="shared" si="1"/>
        <v>13570</v>
      </c>
      <c r="T54" s="36"/>
    </row>
    <row r="55" spans="1:20" s="37" customFormat="1" ht="22.5" hidden="1" customHeight="1" x14ac:dyDescent="0.25">
      <c r="A55" s="38">
        <v>2</v>
      </c>
      <c r="B55" s="39">
        <v>2</v>
      </c>
      <c r="C55" s="39">
        <v>7</v>
      </c>
      <c r="D55" s="39">
        <v>2</v>
      </c>
      <c r="E55" s="40" t="s">
        <v>44</v>
      </c>
      <c r="F55" s="41" t="s">
        <v>77</v>
      </c>
      <c r="G55" s="42"/>
      <c r="H55" s="42">
        <v>0</v>
      </c>
      <c r="I55" s="42">
        <v>0</v>
      </c>
      <c r="J55" s="42"/>
      <c r="K55" s="42"/>
      <c r="L55" s="42"/>
      <c r="M55" s="42"/>
      <c r="N55" s="42"/>
      <c r="O55" s="42"/>
      <c r="P55" s="42"/>
      <c r="Q55" s="44"/>
      <c r="R55" s="42"/>
      <c r="S55" s="45">
        <f t="shared" si="1"/>
        <v>0</v>
      </c>
    </row>
    <row r="56" spans="1:20" s="37" customFormat="1" ht="22.5" customHeight="1" x14ac:dyDescent="0.25">
      <c r="A56" s="38">
        <v>2</v>
      </c>
      <c r="B56" s="39">
        <v>2</v>
      </c>
      <c r="C56" s="39">
        <v>7</v>
      </c>
      <c r="D56" s="39">
        <v>2</v>
      </c>
      <c r="E56" s="40" t="s">
        <v>46</v>
      </c>
      <c r="F56" s="41" t="s">
        <v>78</v>
      </c>
      <c r="G56" s="42">
        <v>0</v>
      </c>
      <c r="H56" s="42">
        <v>0</v>
      </c>
      <c r="I56" s="42">
        <v>17558</v>
      </c>
      <c r="J56" s="42"/>
      <c r="K56" s="42"/>
      <c r="L56" s="42"/>
      <c r="M56" s="42"/>
      <c r="N56" s="42"/>
      <c r="O56" s="42"/>
      <c r="P56" s="42"/>
      <c r="Q56" s="44"/>
      <c r="R56" s="42"/>
      <c r="S56" s="45">
        <f t="shared" si="1"/>
        <v>17558</v>
      </c>
    </row>
    <row r="57" spans="1:20" s="37" customFormat="1" ht="22.5" hidden="1" customHeight="1" x14ac:dyDescent="0.25">
      <c r="A57" s="38">
        <v>2</v>
      </c>
      <c r="B57" s="39">
        <v>2</v>
      </c>
      <c r="C57" s="39">
        <v>7</v>
      </c>
      <c r="D57" s="39">
        <v>2</v>
      </c>
      <c r="E57" s="40" t="s">
        <v>34</v>
      </c>
      <c r="F57" s="41" t="s">
        <v>79</v>
      </c>
      <c r="G57" s="42">
        <v>0</v>
      </c>
      <c r="H57" s="42">
        <v>0</v>
      </c>
      <c r="I57" s="42">
        <v>0</v>
      </c>
      <c r="J57" s="42"/>
      <c r="K57" s="42"/>
      <c r="L57" s="42"/>
      <c r="M57" s="42"/>
      <c r="N57" s="42"/>
      <c r="O57" s="42"/>
      <c r="P57" s="42"/>
      <c r="Q57" s="44"/>
      <c r="R57" s="42"/>
      <c r="S57" s="45">
        <f t="shared" si="1"/>
        <v>0</v>
      </c>
    </row>
    <row r="58" spans="1:20" s="37" customFormat="1" ht="20.25" customHeight="1" x14ac:dyDescent="0.25">
      <c r="A58" s="38">
        <v>2</v>
      </c>
      <c r="B58" s="39">
        <v>2</v>
      </c>
      <c r="C58" s="39">
        <v>7</v>
      </c>
      <c r="D58" s="39">
        <v>2</v>
      </c>
      <c r="E58" s="40" t="s">
        <v>26</v>
      </c>
      <c r="F58" s="41" t="s">
        <v>80</v>
      </c>
      <c r="G58" s="42">
        <v>169861.9</v>
      </c>
      <c r="H58" s="42">
        <v>68065.039999999994</v>
      </c>
      <c r="I58" s="42">
        <v>732379.53</v>
      </c>
      <c r="J58" s="42"/>
      <c r="K58" s="42"/>
      <c r="L58" s="42"/>
      <c r="M58" s="42"/>
      <c r="N58" s="42"/>
      <c r="O58" s="42"/>
      <c r="P58" s="42"/>
      <c r="Q58" s="44"/>
      <c r="R58" s="42"/>
      <c r="S58" s="45">
        <f t="shared" si="1"/>
        <v>970306.47</v>
      </c>
      <c r="T58" s="36"/>
    </row>
    <row r="59" spans="1:20" s="37" customFormat="1" ht="0.75" hidden="1" customHeight="1" x14ac:dyDescent="0.25">
      <c r="A59" s="38">
        <v>2</v>
      </c>
      <c r="B59" s="39">
        <v>2</v>
      </c>
      <c r="C59" s="39">
        <v>8</v>
      </c>
      <c r="D59" s="39">
        <v>1</v>
      </c>
      <c r="E59" s="40" t="s">
        <v>23</v>
      </c>
      <c r="F59" s="41" t="s">
        <v>81</v>
      </c>
      <c r="G59" s="42">
        <v>0</v>
      </c>
      <c r="H59" s="42">
        <v>0</v>
      </c>
      <c r="I59" s="42">
        <v>0</v>
      </c>
      <c r="J59" s="42"/>
      <c r="K59" s="42"/>
      <c r="L59" s="42"/>
      <c r="M59" s="42"/>
      <c r="N59" s="42"/>
      <c r="O59" s="42"/>
      <c r="P59" s="42"/>
      <c r="Q59" s="44"/>
      <c r="R59" s="42"/>
      <c r="S59" s="45">
        <f t="shared" si="1"/>
        <v>0</v>
      </c>
    </row>
    <row r="60" spans="1:20" s="37" customFormat="1" ht="22.5" customHeight="1" x14ac:dyDescent="0.25">
      <c r="A60" s="38">
        <v>2</v>
      </c>
      <c r="B60" s="39">
        <v>2</v>
      </c>
      <c r="C60" s="39">
        <v>8</v>
      </c>
      <c r="D60" s="39">
        <v>2</v>
      </c>
      <c r="E60" s="40" t="s">
        <v>23</v>
      </c>
      <c r="F60" s="41" t="s">
        <v>82</v>
      </c>
      <c r="G60" s="70">
        <v>206725.15</v>
      </c>
      <c r="H60" s="70">
        <v>1431501.39</v>
      </c>
      <c r="I60" s="70">
        <v>911076.96</v>
      </c>
      <c r="J60" s="70"/>
      <c r="K60" s="70"/>
      <c r="L60" s="70"/>
      <c r="M60" s="70"/>
      <c r="N60" s="70"/>
      <c r="O60" s="70"/>
      <c r="P60" s="70"/>
      <c r="Q60" s="71"/>
      <c r="R60" s="70"/>
      <c r="S60" s="45">
        <f t="shared" si="1"/>
        <v>2549303.5</v>
      </c>
      <c r="T60" s="36"/>
    </row>
    <row r="61" spans="1:20" s="37" customFormat="1" ht="22.5" hidden="1" customHeight="1" x14ac:dyDescent="0.25">
      <c r="A61" s="38">
        <v>2</v>
      </c>
      <c r="B61" s="39">
        <v>2</v>
      </c>
      <c r="C61" s="39">
        <v>8</v>
      </c>
      <c r="D61" s="39">
        <v>4</v>
      </c>
      <c r="E61" s="40" t="s">
        <v>23</v>
      </c>
      <c r="F61" s="72" t="s">
        <v>83</v>
      </c>
      <c r="G61" s="70">
        <v>0</v>
      </c>
      <c r="H61" s="42">
        <v>0</v>
      </c>
      <c r="I61" s="70">
        <v>0</v>
      </c>
      <c r="J61" s="42"/>
      <c r="K61" s="42"/>
      <c r="L61" s="42"/>
      <c r="M61" s="70"/>
      <c r="N61" s="70"/>
      <c r="O61" s="70"/>
      <c r="P61" s="70"/>
      <c r="Q61" s="71"/>
      <c r="R61" s="70"/>
      <c r="S61" s="45">
        <f t="shared" si="1"/>
        <v>0</v>
      </c>
      <c r="T61" s="36"/>
    </row>
    <row r="62" spans="1:20" s="37" customFormat="1" ht="22.5" hidden="1" customHeight="1" x14ac:dyDescent="0.25">
      <c r="A62" s="38">
        <v>2</v>
      </c>
      <c r="B62" s="39">
        <v>2</v>
      </c>
      <c r="C62" s="39">
        <v>8</v>
      </c>
      <c r="D62" s="39">
        <v>5</v>
      </c>
      <c r="E62" s="40" t="s">
        <v>44</v>
      </c>
      <c r="F62" s="41" t="s">
        <v>84</v>
      </c>
      <c r="G62" s="42">
        <v>0</v>
      </c>
      <c r="H62" s="42">
        <v>0</v>
      </c>
      <c r="I62" s="42">
        <v>0</v>
      </c>
      <c r="J62" s="42"/>
      <c r="K62" s="42"/>
      <c r="L62" s="42"/>
      <c r="M62" s="42"/>
      <c r="N62" s="42"/>
      <c r="O62" s="42"/>
      <c r="P62" s="42"/>
      <c r="Q62" s="44"/>
      <c r="R62" s="42"/>
      <c r="S62" s="45">
        <f t="shared" si="1"/>
        <v>0</v>
      </c>
    </row>
    <row r="63" spans="1:20" s="37" customFormat="1" ht="22.5" hidden="1" customHeight="1" x14ac:dyDescent="0.25">
      <c r="A63" s="38">
        <v>2</v>
      </c>
      <c r="B63" s="39">
        <v>2</v>
      </c>
      <c r="C63" s="39">
        <v>8</v>
      </c>
      <c r="D63" s="39">
        <v>5</v>
      </c>
      <c r="E63" s="40" t="s">
        <v>30</v>
      </c>
      <c r="F63" s="41" t="s">
        <v>85</v>
      </c>
      <c r="G63" s="42">
        <v>0</v>
      </c>
      <c r="H63" s="42">
        <v>0</v>
      </c>
      <c r="I63" s="42">
        <v>0</v>
      </c>
      <c r="J63" s="42"/>
      <c r="K63" s="42"/>
      <c r="L63" s="42"/>
      <c r="M63" s="42"/>
      <c r="N63" s="42"/>
      <c r="O63" s="42"/>
      <c r="P63" s="42"/>
      <c r="Q63" s="44"/>
      <c r="R63" s="42"/>
      <c r="S63" s="45">
        <f t="shared" si="1"/>
        <v>0</v>
      </c>
    </row>
    <row r="64" spans="1:20" s="37" customFormat="1" ht="22.5" customHeight="1" x14ac:dyDescent="0.25">
      <c r="A64" s="38">
        <v>2</v>
      </c>
      <c r="B64" s="39">
        <v>2</v>
      </c>
      <c r="C64" s="39">
        <v>8</v>
      </c>
      <c r="D64" s="39">
        <v>6</v>
      </c>
      <c r="E64" s="40" t="s">
        <v>23</v>
      </c>
      <c r="F64" s="72" t="s">
        <v>86</v>
      </c>
      <c r="G64" s="42">
        <v>1375687.13</v>
      </c>
      <c r="H64" s="42">
        <v>443752</v>
      </c>
      <c r="I64" s="42">
        <v>445650.6</v>
      </c>
      <c r="J64" s="42"/>
      <c r="K64" s="42"/>
      <c r="L64" s="42"/>
      <c r="M64" s="42"/>
      <c r="N64" s="42"/>
      <c r="O64" s="42"/>
      <c r="P64" s="42"/>
      <c r="Q64" s="44"/>
      <c r="R64" s="42"/>
      <c r="S64" s="45">
        <f t="shared" si="1"/>
        <v>2265089.73</v>
      </c>
    </row>
    <row r="65" spans="1:20" s="37" customFormat="1" ht="22.5" hidden="1" customHeight="1" x14ac:dyDescent="0.25">
      <c r="A65" s="38">
        <v>2</v>
      </c>
      <c r="B65" s="39">
        <v>2</v>
      </c>
      <c r="C65" s="39">
        <v>8</v>
      </c>
      <c r="D65" s="39">
        <v>6</v>
      </c>
      <c r="E65" s="40" t="s">
        <v>44</v>
      </c>
      <c r="F65" s="72" t="s">
        <v>87</v>
      </c>
      <c r="G65" s="42">
        <v>0</v>
      </c>
      <c r="H65" s="42">
        <v>0</v>
      </c>
      <c r="I65" s="42">
        <v>0</v>
      </c>
      <c r="J65" s="42"/>
      <c r="K65" s="42"/>
      <c r="L65" s="42"/>
      <c r="M65" s="42"/>
      <c r="N65" s="42"/>
      <c r="O65" s="42"/>
      <c r="P65" s="42"/>
      <c r="Q65" s="44"/>
      <c r="R65" s="42"/>
      <c r="S65" s="45">
        <f t="shared" si="1"/>
        <v>0</v>
      </c>
    </row>
    <row r="66" spans="1:20" s="37" customFormat="1" ht="22.5" hidden="1" customHeight="1" x14ac:dyDescent="0.25">
      <c r="A66" s="38">
        <v>2</v>
      </c>
      <c r="B66" s="39">
        <v>2</v>
      </c>
      <c r="C66" s="39">
        <v>8</v>
      </c>
      <c r="D66" s="39">
        <v>6</v>
      </c>
      <c r="E66" s="40" t="s">
        <v>30</v>
      </c>
      <c r="F66" s="72" t="s">
        <v>88</v>
      </c>
      <c r="G66" s="42">
        <v>0</v>
      </c>
      <c r="H66" s="42">
        <v>0</v>
      </c>
      <c r="I66" s="42">
        <v>0</v>
      </c>
      <c r="J66" s="42"/>
      <c r="K66" s="42"/>
      <c r="L66" s="42"/>
      <c r="M66" s="42"/>
      <c r="N66" s="42"/>
      <c r="O66" s="42"/>
      <c r="P66" s="42"/>
      <c r="Q66" s="44"/>
      <c r="R66" s="42"/>
      <c r="S66" s="45">
        <f t="shared" si="1"/>
        <v>0</v>
      </c>
    </row>
    <row r="67" spans="1:20" s="37" customFormat="1" ht="22.5" hidden="1" customHeight="1" x14ac:dyDescent="0.25">
      <c r="A67" s="38">
        <v>2</v>
      </c>
      <c r="B67" s="39">
        <v>2</v>
      </c>
      <c r="C67" s="39">
        <v>8</v>
      </c>
      <c r="D67" s="39">
        <v>6</v>
      </c>
      <c r="E67" s="40" t="s">
        <v>46</v>
      </c>
      <c r="F67" s="72" t="s">
        <v>89</v>
      </c>
      <c r="G67" s="42">
        <v>0</v>
      </c>
      <c r="H67" s="42">
        <v>0</v>
      </c>
      <c r="I67" s="42">
        <v>0</v>
      </c>
      <c r="J67" s="42"/>
      <c r="K67" s="42"/>
      <c r="L67" s="42"/>
      <c r="M67" s="42"/>
      <c r="N67" s="42"/>
      <c r="O67" s="42"/>
      <c r="P67" s="42"/>
      <c r="Q67" s="44"/>
      <c r="R67" s="42"/>
      <c r="S67" s="45">
        <f t="shared" si="1"/>
        <v>0</v>
      </c>
    </row>
    <row r="68" spans="1:20" s="37" customFormat="1" ht="22.5" hidden="1" customHeight="1" x14ac:dyDescent="0.25">
      <c r="A68" s="38">
        <v>2</v>
      </c>
      <c r="B68" s="39">
        <v>2</v>
      </c>
      <c r="C68" s="39">
        <v>8</v>
      </c>
      <c r="D68" s="39">
        <v>7</v>
      </c>
      <c r="E68" s="40" t="s">
        <v>46</v>
      </c>
      <c r="F68" s="41" t="s">
        <v>90</v>
      </c>
      <c r="G68" s="42">
        <v>0</v>
      </c>
      <c r="H68" s="42">
        <v>0</v>
      </c>
      <c r="I68" s="42">
        <v>0</v>
      </c>
      <c r="J68" s="42"/>
      <c r="K68" s="42"/>
      <c r="L68" s="42"/>
      <c r="M68" s="42"/>
      <c r="N68" s="42"/>
      <c r="O68" s="42"/>
      <c r="P68" s="42"/>
      <c r="Q68" s="44"/>
      <c r="R68" s="42"/>
      <c r="S68" s="45">
        <f t="shared" si="1"/>
        <v>0</v>
      </c>
      <c r="T68" s="36"/>
    </row>
    <row r="69" spans="1:20" s="37" customFormat="1" ht="22.5" customHeight="1" x14ac:dyDescent="0.25">
      <c r="A69" s="38">
        <v>2</v>
      </c>
      <c r="B69" s="39">
        <v>2</v>
      </c>
      <c r="C69" s="39">
        <v>8</v>
      </c>
      <c r="D69" s="39">
        <v>7</v>
      </c>
      <c r="E69" s="40" t="s">
        <v>34</v>
      </c>
      <c r="F69" s="41" t="s">
        <v>91</v>
      </c>
      <c r="G69" s="42">
        <v>0</v>
      </c>
      <c r="H69" s="42">
        <v>0</v>
      </c>
      <c r="I69" s="42">
        <v>127440</v>
      </c>
      <c r="J69" s="42"/>
      <c r="K69" s="42"/>
      <c r="L69" s="42"/>
      <c r="M69" s="42"/>
      <c r="N69" s="42"/>
      <c r="O69" s="42"/>
      <c r="P69" s="42"/>
      <c r="Q69" s="44"/>
      <c r="R69" s="42"/>
      <c r="S69" s="45">
        <f t="shared" si="1"/>
        <v>127440</v>
      </c>
    </row>
    <row r="70" spans="1:20" s="37" customFormat="1" ht="22.5" customHeight="1" thickBot="1" x14ac:dyDescent="0.3">
      <c r="A70" s="38">
        <v>2</v>
      </c>
      <c r="B70" s="39">
        <v>2</v>
      </c>
      <c r="C70" s="39">
        <v>8</v>
      </c>
      <c r="D70" s="39">
        <v>7</v>
      </c>
      <c r="E70" s="40" t="s">
        <v>26</v>
      </c>
      <c r="F70" s="41" t="s">
        <v>92</v>
      </c>
      <c r="G70" s="42">
        <f>1729288.23+192000</f>
        <v>1921288.23</v>
      </c>
      <c r="H70" s="42">
        <v>192000</v>
      </c>
      <c r="I70" s="42">
        <f>34197.99+702000</f>
        <v>736197.99</v>
      </c>
      <c r="J70" s="42"/>
      <c r="K70" s="42"/>
      <c r="L70" s="42"/>
      <c r="M70" s="42"/>
      <c r="N70" s="42"/>
      <c r="O70" s="42"/>
      <c r="P70" s="42"/>
      <c r="Q70" s="44"/>
      <c r="R70" s="42"/>
      <c r="S70" s="45">
        <f t="shared" si="1"/>
        <v>2849486.2199999997</v>
      </c>
      <c r="T70" s="36"/>
    </row>
    <row r="71" spans="1:20" s="37" customFormat="1" ht="28.5" hidden="1" customHeight="1" x14ac:dyDescent="0.25">
      <c r="A71" s="38">
        <v>2</v>
      </c>
      <c r="B71" s="39">
        <v>2</v>
      </c>
      <c r="C71" s="39">
        <v>8</v>
      </c>
      <c r="D71" s="39">
        <v>8</v>
      </c>
      <c r="E71" s="40" t="s">
        <v>23</v>
      </c>
      <c r="F71" s="41" t="s">
        <v>93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/>
      <c r="P71" s="42"/>
      <c r="Q71" s="44">
        <v>0</v>
      </c>
      <c r="R71" s="42"/>
      <c r="S71" s="45">
        <f t="shared" si="1"/>
        <v>0</v>
      </c>
    </row>
    <row r="72" spans="1:20" s="37" customFormat="1" ht="28.5" hidden="1" customHeight="1" x14ac:dyDescent="0.25">
      <c r="A72" s="49">
        <v>2</v>
      </c>
      <c r="B72" s="50">
        <v>2</v>
      </c>
      <c r="C72" s="50">
        <v>8</v>
      </c>
      <c r="D72" s="50">
        <v>9</v>
      </c>
      <c r="E72" s="51" t="s">
        <v>94</v>
      </c>
      <c r="F72" s="52" t="s">
        <v>95</v>
      </c>
      <c r="G72" s="53">
        <v>0</v>
      </c>
      <c r="H72" s="53">
        <v>0</v>
      </c>
      <c r="I72" s="53">
        <v>0</v>
      </c>
      <c r="J72" s="53">
        <v>0</v>
      </c>
      <c r="K72" s="53">
        <v>0</v>
      </c>
      <c r="L72" s="53">
        <v>0</v>
      </c>
      <c r="M72" s="53">
        <v>0</v>
      </c>
      <c r="N72" s="53">
        <v>0</v>
      </c>
      <c r="O72" s="53">
        <v>0</v>
      </c>
      <c r="P72" s="53">
        <v>0</v>
      </c>
      <c r="Q72" s="55">
        <v>0</v>
      </c>
      <c r="R72" s="53">
        <v>0</v>
      </c>
      <c r="S72" s="56">
        <f t="shared" si="1"/>
        <v>0</v>
      </c>
    </row>
    <row r="73" spans="1:20" s="37" customFormat="1" ht="17.25" customHeight="1" thickBot="1" x14ac:dyDescent="0.3">
      <c r="A73" s="57"/>
      <c r="B73" s="57"/>
      <c r="C73" s="57"/>
      <c r="D73" s="57"/>
      <c r="E73" s="73"/>
      <c r="F73" s="58"/>
      <c r="G73" s="59"/>
      <c r="H73" s="59"/>
      <c r="I73" s="59"/>
      <c r="J73" s="59"/>
      <c r="K73" s="59"/>
      <c r="L73" s="59"/>
      <c r="M73" s="59"/>
      <c r="N73" s="59"/>
      <c r="O73" s="59"/>
      <c r="P73" s="59"/>
      <c r="Q73" s="60"/>
      <c r="R73" s="59"/>
      <c r="S73" s="61"/>
    </row>
    <row r="74" spans="1:20" s="37" customFormat="1" ht="28.5" customHeight="1" thickBot="1" x14ac:dyDescent="0.3">
      <c r="A74" s="74"/>
      <c r="B74" s="75"/>
      <c r="C74" s="75"/>
      <c r="D74" s="75"/>
      <c r="E74" s="76"/>
      <c r="F74" s="63" t="s">
        <v>96</v>
      </c>
      <c r="G74" s="77">
        <f>SUM(G75:G106)</f>
        <v>1561382.2599999995</v>
      </c>
      <c r="H74" s="77">
        <f>SUM(H75:H106)</f>
        <v>1524089.49</v>
      </c>
      <c r="I74" s="77">
        <f t="shared" ref="I74:R74" si="3">SUM(I75:I106)</f>
        <v>737996.68</v>
      </c>
      <c r="J74" s="77">
        <f t="shared" si="3"/>
        <v>0</v>
      </c>
      <c r="K74" s="77">
        <f t="shared" si="3"/>
        <v>0</v>
      </c>
      <c r="L74" s="77">
        <f t="shared" si="3"/>
        <v>0</v>
      </c>
      <c r="M74" s="77">
        <f t="shared" si="3"/>
        <v>0</v>
      </c>
      <c r="N74" s="77">
        <f t="shared" si="3"/>
        <v>0</v>
      </c>
      <c r="O74" s="77">
        <f t="shared" si="3"/>
        <v>0</v>
      </c>
      <c r="P74" s="77">
        <f t="shared" si="3"/>
        <v>0</v>
      </c>
      <c r="Q74" s="78">
        <f t="shared" si="3"/>
        <v>0</v>
      </c>
      <c r="R74" s="77">
        <f t="shared" si="3"/>
        <v>0</v>
      </c>
      <c r="S74" s="67">
        <f>SUM(G74:R74)</f>
        <v>3823468.4299999997</v>
      </c>
      <c r="T74" s="36"/>
    </row>
    <row r="75" spans="1:20" s="37" customFormat="1" ht="24.75" customHeight="1" x14ac:dyDescent="0.25">
      <c r="A75" s="28">
        <v>2</v>
      </c>
      <c r="B75" s="29">
        <v>3</v>
      </c>
      <c r="C75" s="29">
        <v>1</v>
      </c>
      <c r="D75" s="29">
        <v>1</v>
      </c>
      <c r="E75" s="30" t="s">
        <v>23</v>
      </c>
      <c r="F75" s="31" t="s">
        <v>97</v>
      </c>
      <c r="G75" s="32">
        <v>21171.360000000001</v>
      </c>
      <c r="H75" s="32">
        <v>36997.949999999997</v>
      </c>
      <c r="I75" s="32">
        <v>67582.070000000007</v>
      </c>
      <c r="J75" s="32"/>
      <c r="K75" s="32"/>
      <c r="L75" s="32"/>
      <c r="M75" s="32"/>
      <c r="N75" s="32"/>
      <c r="O75" s="32"/>
      <c r="P75" s="32"/>
      <c r="Q75" s="34"/>
      <c r="R75" s="32"/>
      <c r="S75" s="35">
        <f t="shared" ref="S75:S150" si="4">SUM(G75:R75)</f>
        <v>125751.38</v>
      </c>
    </row>
    <row r="76" spans="1:20" s="37" customFormat="1" ht="25.5" hidden="1" customHeight="1" x14ac:dyDescent="0.25">
      <c r="A76" s="38">
        <v>2</v>
      </c>
      <c r="B76" s="39">
        <v>3</v>
      </c>
      <c r="C76" s="39">
        <v>1</v>
      </c>
      <c r="D76" s="39">
        <v>3</v>
      </c>
      <c r="E76" s="40" t="s">
        <v>23</v>
      </c>
      <c r="F76" s="41" t="s">
        <v>98</v>
      </c>
      <c r="G76" s="42">
        <v>0</v>
      </c>
      <c r="H76" s="42">
        <v>0</v>
      </c>
      <c r="I76" s="42">
        <v>0</v>
      </c>
      <c r="J76" s="42"/>
      <c r="K76" s="42"/>
      <c r="L76" s="42"/>
      <c r="M76" s="42"/>
      <c r="N76" s="42"/>
      <c r="O76" s="42"/>
      <c r="P76" s="42"/>
      <c r="Q76" s="44"/>
      <c r="R76" s="42"/>
      <c r="S76" s="45">
        <f t="shared" si="4"/>
        <v>0</v>
      </c>
    </row>
    <row r="77" spans="1:20" s="37" customFormat="1" ht="25.5" hidden="1" customHeight="1" x14ac:dyDescent="0.25">
      <c r="A77" s="38">
        <v>2</v>
      </c>
      <c r="B77" s="39">
        <v>3</v>
      </c>
      <c r="C77" s="39">
        <v>1</v>
      </c>
      <c r="D77" s="39">
        <v>3</v>
      </c>
      <c r="E77" s="40" t="s">
        <v>44</v>
      </c>
      <c r="F77" s="41" t="s">
        <v>99</v>
      </c>
      <c r="G77" s="42">
        <v>0</v>
      </c>
      <c r="H77" s="42">
        <v>0</v>
      </c>
      <c r="I77" s="42">
        <v>0</v>
      </c>
      <c r="J77" s="42"/>
      <c r="K77" s="42"/>
      <c r="L77" s="42"/>
      <c r="M77" s="42"/>
      <c r="N77" s="42"/>
      <c r="O77" s="42"/>
      <c r="P77" s="42"/>
      <c r="Q77" s="44"/>
      <c r="R77" s="42"/>
      <c r="S77" s="45">
        <f t="shared" si="4"/>
        <v>0</v>
      </c>
    </row>
    <row r="78" spans="1:20" s="37" customFormat="1" ht="23.25" customHeight="1" x14ac:dyDescent="0.25">
      <c r="A78" s="38">
        <v>2</v>
      </c>
      <c r="B78" s="39">
        <v>3</v>
      </c>
      <c r="C78" s="39">
        <v>1</v>
      </c>
      <c r="D78" s="39">
        <v>3</v>
      </c>
      <c r="E78" s="40" t="s">
        <v>30</v>
      </c>
      <c r="F78" s="41" t="s">
        <v>100</v>
      </c>
      <c r="G78" s="42">
        <v>0</v>
      </c>
      <c r="H78" s="42">
        <v>0</v>
      </c>
      <c r="I78" s="42">
        <v>8732</v>
      </c>
      <c r="J78" s="42"/>
      <c r="K78" s="42"/>
      <c r="L78" s="42"/>
      <c r="M78" s="42"/>
      <c r="N78" s="42"/>
      <c r="O78" s="42"/>
      <c r="P78" s="42"/>
      <c r="Q78" s="44"/>
      <c r="R78" s="42"/>
      <c r="S78" s="45">
        <f t="shared" si="4"/>
        <v>8732</v>
      </c>
    </row>
    <row r="79" spans="1:20" s="37" customFormat="1" ht="25.5" hidden="1" customHeight="1" x14ac:dyDescent="0.25">
      <c r="A79" s="38">
        <v>2</v>
      </c>
      <c r="B79" s="39">
        <v>3</v>
      </c>
      <c r="C79" s="39">
        <v>2</v>
      </c>
      <c r="D79" s="39">
        <v>1</v>
      </c>
      <c r="E79" s="40" t="s">
        <v>23</v>
      </c>
      <c r="F79" s="41" t="s">
        <v>101</v>
      </c>
      <c r="G79" s="42">
        <v>0</v>
      </c>
      <c r="H79" s="42">
        <v>0</v>
      </c>
      <c r="I79" s="42">
        <v>0</v>
      </c>
      <c r="J79" s="42"/>
      <c r="K79" s="42"/>
      <c r="L79" s="42"/>
      <c r="M79" s="42"/>
      <c r="N79" s="42"/>
      <c r="O79" s="42"/>
      <c r="P79" s="42"/>
      <c r="Q79" s="44"/>
      <c r="R79" s="42"/>
      <c r="S79" s="45">
        <f t="shared" si="4"/>
        <v>0</v>
      </c>
    </row>
    <row r="80" spans="1:20" s="37" customFormat="1" ht="25.5" customHeight="1" x14ac:dyDescent="0.25">
      <c r="A80" s="38">
        <v>2</v>
      </c>
      <c r="B80" s="39">
        <v>3</v>
      </c>
      <c r="C80" s="39">
        <v>2</v>
      </c>
      <c r="D80" s="39">
        <v>2</v>
      </c>
      <c r="E80" s="40" t="s">
        <v>23</v>
      </c>
      <c r="F80" s="41" t="s">
        <v>102</v>
      </c>
      <c r="G80" s="42">
        <v>842520</v>
      </c>
      <c r="H80" s="42">
        <v>63366.71</v>
      </c>
      <c r="I80" s="42">
        <v>51920</v>
      </c>
      <c r="J80" s="42"/>
      <c r="K80" s="42"/>
      <c r="L80" s="42"/>
      <c r="M80" s="42"/>
      <c r="N80" s="79"/>
      <c r="O80" s="42"/>
      <c r="P80" s="42"/>
      <c r="Q80" s="44"/>
      <c r="R80" s="80"/>
      <c r="S80" s="45">
        <f t="shared" si="4"/>
        <v>957806.71</v>
      </c>
    </row>
    <row r="81" spans="1:20" s="37" customFormat="1" ht="23.25" customHeight="1" x14ac:dyDescent="0.25">
      <c r="A81" s="38">
        <v>2</v>
      </c>
      <c r="B81" s="39">
        <v>3</v>
      </c>
      <c r="C81" s="39">
        <v>2</v>
      </c>
      <c r="D81" s="39">
        <v>3</v>
      </c>
      <c r="E81" s="40" t="s">
        <v>23</v>
      </c>
      <c r="F81" s="41" t="s">
        <v>103</v>
      </c>
      <c r="G81" s="42">
        <v>113693</v>
      </c>
      <c r="H81" s="42">
        <v>106499.13</v>
      </c>
      <c r="I81" s="42">
        <v>19116</v>
      </c>
      <c r="J81" s="42"/>
      <c r="K81" s="42"/>
      <c r="L81" s="42"/>
      <c r="M81" s="42"/>
      <c r="N81" s="42"/>
      <c r="O81" s="42"/>
      <c r="P81" s="42"/>
      <c r="Q81" s="44"/>
      <c r="R81" s="42"/>
      <c r="S81" s="45">
        <f>SUM(G81:R81)</f>
        <v>239308.13</v>
      </c>
      <c r="T81" s="36"/>
    </row>
    <row r="82" spans="1:20" s="37" customFormat="1" ht="25.5" hidden="1" customHeight="1" x14ac:dyDescent="0.25">
      <c r="A82" s="38">
        <v>2</v>
      </c>
      <c r="B82" s="39">
        <v>3</v>
      </c>
      <c r="C82" s="39">
        <v>3</v>
      </c>
      <c r="D82" s="39">
        <v>1</v>
      </c>
      <c r="E82" s="40" t="s">
        <v>23</v>
      </c>
      <c r="F82" s="41" t="s">
        <v>104</v>
      </c>
      <c r="G82" s="42">
        <v>0</v>
      </c>
      <c r="H82" s="42">
        <v>0</v>
      </c>
      <c r="I82" s="42">
        <v>0</v>
      </c>
      <c r="J82" s="42"/>
      <c r="K82" s="42"/>
      <c r="L82" s="42"/>
      <c r="M82" s="42"/>
      <c r="N82" s="42"/>
      <c r="O82" s="42"/>
      <c r="P82" s="42"/>
      <c r="Q82" s="44"/>
      <c r="R82" s="42"/>
      <c r="S82" s="45">
        <f t="shared" si="4"/>
        <v>0</v>
      </c>
    </row>
    <row r="83" spans="1:20" s="37" customFormat="1" ht="25.5" hidden="1" customHeight="1" x14ac:dyDescent="0.25">
      <c r="A83" s="38">
        <v>2</v>
      </c>
      <c r="B83" s="39">
        <v>3</v>
      </c>
      <c r="C83" s="39">
        <v>3</v>
      </c>
      <c r="D83" s="39">
        <v>2</v>
      </c>
      <c r="E83" s="40" t="s">
        <v>23</v>
      </c>
      <c r="F83" s="41" t="s">
        <v>105</v>
      </c>
      <c r="G83" s="42">
        <v>0</v>
      </c>
      <c r="H83" s="42">
        <v>0</v>
      </c>
      <c r="I83" s="42">
        <v>0</v>
      </c>
      <c r="J83" s="42"/>
      <c r="K83" s="42"/>
      <c r="L83" s="42"/>
      <c r="M83" s="42"/>
      <c r="N83" s="42"/>
      <c r="O83" s="42"/>
      <c r="P83" s="42"/>
      <c r="Q83" s="44"/>
      <c r="R83" s="42"/>
      <c r="S83" s="45">
        <f t="shared" si="4"/>
        <v>0</v>
      </c>
    </row>
    <row r="84" spans="1:20" s="37" customFormat="1" ht="24" customHeight="1" x14ac:dyDescent="0.25">
      <c r="A84" s="38">
        <v>2</v>
      </c>
      <c r="B84" s="39">
        <v>3</v>
      </c>
      <c r="C84" s="39">
        <v>3</v>
      </c>
      <c r="D84" s="39">
        <v>3</v>
      </c>
      <c r="E84" s="40" t="s">
        <v>23</v>
      </c>
      <c r="F84" s="41" t="s">
        <v>106</v>
      </c>
      <c r="G84" s="42">
        <v>0</v>
      </c>
      <c r="H84" s="42">
        <v>2312.8000000000002</v>
      </c>
      <c r="I84" s="42">
        <v>87744.8</v>
      </c>
      <c r="J84" s="42"/>
      <c r="K84" s="42"/>
      <c r="L84" s="42"/>
      <c r="M84" s="42"/>
      <c r="N84" s="42"/>
      <c r="O84" s="42"/>
      <c r="P84" s="42"/>
      <c r="Q84" s="44"/>
      <c r="R84" s="42"/>
      <c r="S84" s="45">
        <f t="shared" si="4"/>
        <v>90057.600000000006</v>
      </c>
      <c r="T84" s="36"/>
    </row>
    <row r="85" spans="1:20" s="37" customFormat="1" ht="25.5" hidden="1" customHeight="1" x14ac:dyDescent="0.25">
      <c r="A85" s="38">
        <v>2</v>
      </c>
      <c r="B85" s="39">
        <v>3</v>
      </c>
      <c r="C85" s="39">
        <v>3</v>
      </c>
      <c r="D85" s="39">
        <v>4</v>
      </c>
      <c r="E85" s="40" t="s">
        <v>23</v>
      </c>
      <c r="F85" s="41" t="s">
        <v>107</v>
      </c>
      <c r="G85" s="42">
        <v>0</v>
      </c>
      <c r="H85" s="42">
        <v>0</v>
      </c>
      <c r="I85" s="42">
        <v>0</v>
      </c>
      <c r="J85" s="42"/>
      <c r="K85" s="42"/>
      <c r="L85" s="42"/>
      <c r="M85" s="42"/>
      <c r="N85" s="42"/>
      <c r="O85" s="42"/>
      <c r="P85" s="42"/>
      <c r="Q85" s="44"/>
      <c r="R85" s="42"/>
      <c r="S85" s="45">
        <f t="shared" si="4"/>
        <v>0</v>
      </c>
    </row>
    <row r="86" spans="1:20" s="37" customFormat="1" ht="25.5" hidden="1" customHeight="1" x14ac:dyDescent="0.25">
      <c r="A86" s="38">
        <v>2</v>
      </c>
      <c r="B86" s="39">
        <v>3</v>
      </c>
      <c r="C86" s="39">
        <v>4</v>
      </c>
      <c r="D86" s="39">
        <v>1</v>
      </c>
      <c r="E86" s="40" t="s">
        <v>23</v>
      </c>
      <c r="F86" s="41" t="s">
        <v>108</v>
      </c>
      <c r="G86" s="42">
        <v>0</v>
      </c>
      <c r="H86" s="42">
        <v>0</v>
      </c>
      <c r="I86" s="42">
        <v>0</v>
      </c>
      <c r="J86" s="42"/>
      <c r="K86" s="42"/>
      <c r="L86" s="42"/>
      <c r="M86" s="42"/>
      <c r="N86" s="42"/>
      <c r="O86" s="42"/>
      <c r="P86" s="42"/>
      <c r="Q86" s="44"/>
      <c r="R86" s="42"/>
      <c r="S86" s="45">
        <f t="shared" si="4"/>
        <v>0</v>
      </c>
    </row>
    <row r="87" spans="1:20" s="37" customFormat="1" ht="25.5" hidden="1" customHeight="1" x14ac:dyDescent="0.25">
      <c r="A87" s="38">
        <v>2</v>
      </c>
      <c r="B87" s="39">
        <v>3</v>
      </c>
      <c r="C87" s="39">
        <v>5</v>
      </c>
      <c r="D87" s="39">
        <v>1</v>
      </c>
      <c r="E87" s="40" t="s">
        <v>23</v>
      </c>
      <c r="F87" s="41" t="s">
        <v>109</v>
      </c>
      <c r="G87" s="42">
        <v>0</v>
      </c>
      <c r="H87" s="42">
        <v>0</v>
      </c>
      <c r="I87" s="42">
        <v>0</v>
      </c>
      <c r="J87" s="42"/>
      <c r="K87" s="42"/>
      <c r="L87" s="42"/>
      <c r="M87" s="42"/>
      <c r="N87" s="42"/>
      <c r="O87" s="42"/>
      <c r="P87" s="42"/>
      <c r="Q87" s="44"/>
      <c r="R87" s="42"/>
      <c r="S87" s="45">
        <f t="shared" si="4"/>
        <v>0</v>
      </c>
    </row>
    <row r="88" spans="1:20" s="37" customFormat="1" ht="25.5" hidden="1" customHeight="1" x14ac:dyDescent="0.25">
      <c r="A88" s="38">
        <v>2</v>
      </c>
      <c r="B88" s="39">
        <v>3</v>
      </c>
      <c r="C88" s="39">
        <v>5</v>
      </c>
      <c r="D88" s="39">
        <v>3</v>
      </c>
      <c r="E88" s="40" t="s">
        <v>23</v>
      </c>
      <c r="F88" s="41" t="s">
        <v>110</v>
      </c>
      <c r="G88" s="42">
        <v>0</v>
      </c>
      <c r="H88" s="42">
        <v>0</v>
      </c>
      <c r="I88" s="42">
        <v>0</v>
      </c>
      <c r="J88" s="42"/>
      <c r="K88" s="42"/>
      <c r="L88" s="42"/>
      <c r="M88" s="42"/>
      <c r="N88" s="42"/>
      <c r="O88" s="42"/>
      <c r="P88" s="42"/>
      <c r="Q88" s="44"/>
      <c r="R88" s="42"/>
      <c r="S88" s="45">
        <f t="shared" si="4"/>
        <v>0</v>
      </c>
    </row>
    <row r="89" spans="1:20" s="37" customFormat="1" ht="25.5" customHeight="1" x14ac:dyDescent="0.25">
      <c r="A89" s="38">
        <v>2</v>
      </c>
      <c r="B89" s="39">
        <v>3</v>
      </c>
      <c r="C89" s="39">
        <v>5</v>
      </c>
      <c r="D89" s="39">
        <v>5</v>
      </c>
      <c r="E89" s="40" t="s">
        <v>23</v>
      </c>
      <c r="F89" s="41" t="s">
        <v>111</v>
      </c>
      <c r="G89" s="42">
        <v>192576</v>
      </c>
      <c r="H89" s="42">
        <v>396480</v>
      </c>
      <c r="I89" s="42">
        <v>0</v>
      </c>
      <c r="J89" s="42"/>
      <c r="K89" s="42"/>
      <c r="L89" s="42"/>
      <c r="M89" s="42"/>
      <c r="N89" s="42"/>
      <c r="O89" s="42"/>
      <c r="P89" s="42"/>
      <c r="Q89" s="44"/>
      <c r="R89" s="42"/>
      <c r="S89" s="45">
        <f t="shared" si="4"/>
        <v>589056</v>
      </c>
    </row>
    <row r="90" spans="1:20" s="37" customFormat="1" ht="25.5" customHeight="1" x14ac:dyDescent="0.25">
      <c r="A90" s="38">
        <v>2</v>
      </c>
      <c r="B90" s="39">
        <v>3</v>
      </c>
      <c r="C90" s="39">
        <v>6</v>
      </c>
      <c r="D90" s="39">
        <v>1</v>
      </c>
      <c r="E90" s="40" t="s">
        <v>23</v>
      </c>
      <c r="F90" s="41" t="s">
        <v>112</v>
      </c>
      <c r="G90" s="42">
        <v>718.62</v>
      </c>
      <c r="H90" s="42">
        <v>0</v>
      </c>
      <c r="I90" s="42">
        <v>0</v>
      </c>
      <c r="J90" s="42"/>
      <c r="K90" s="42"/>
      <c r="L90" s="42"/>
      <c r="M90" s="42"/>
      <c r="N90" s="42"/>
      <c r="O90" s="42"/>
      <c r="P90" s="42"/>
      <c r="Q90" s="44"/>
      <c r="R90" s="42"/>
      <c r="S90" s="45">
        <f t="shared" si="4"/>
        <v>718.62</v>
      </c>
    </row>
    <row r="91" spans="1:20" s="37" customFormat="1" ht="25.5" customHeight="1" x14ac:dyDescent="0.25">
      <c r="A91" s="38">
        <v>2</v>
      </c>
      <c r="B91" s="39">
        <v>3</v>
      </c>
      <c r="C91" s="39">
        <v>6</v>
      </c>
      <c r="D91" s="39">
        <v>3</v>
      </c>
      <c r="E91" s="40" t="s">
        <v>30</v>
      </c>
      <c r="F91" s="41" t="s">
        <v>113</v>
      </c>
      <c r="G91" s="42">
        <v>55460</v>
      </c>
      <c r="H91" s="42">
        <v>1295</v>
      </c>
      <c r="I91" s="42">
        <v>0</v>
      </c>
      <c r="J91" s="42"/>
      <c r="K91" s="42"/>
      <c r="L91" s="42"/>
      <c r="M91" s="42"/>
      <c r="N91" s="42"/>
      <c r="O91" s="42"/>
      <c r="P91" s="42"/>
      <c r="Q91" s="44"/>
      <c r="R91" s="42"/>
      <c r="S91" s="45">
        <f t="shared" si="4"/>
        <v>56755</v>
      </c>
      <c r="T91" s="36"/>
    </row>
    <row r="92" spans="1:20" s="37" customFormat="1" ht="23.25" customHeight="1" x14ac:dyDescent="0.25">
      <c r="A92" s="38">
        <v>2</v>
      </c>
      <c r="B92" s="39">
        <v>3</v>
      </c>
      <c r="C92" s="39">
        <v>6</v>
      </c>
      <c r="D92" s="39">
        <v>3</v>
      </c>
      <c r="E92" s="40" t="s">
        <v>46</v>
      </c>
      <c r="F92" s="41" t="s">
        <v>114</v>
      </c>
      <c r="G92" s="42">
        <v>28564.39</v>
      </c>
      <c r="H92" s="42">
        <v>68853</v>
      </c>
      <c r="I92" s="42">
        <v>0</v>
      </c>
      <c r="J92" s="42"/>
      <c r="K92" s="42"/>
      <c r="L92" s="42"/>
      <c r="M92" s="42"/>
      <c r="N92" s="42"/>
      <c r="O92" s="42"/>
      <c r="P92" s="42"/>
      <c r="Q92" s="44"/>
      <c r="R92" s="42"/>
      <c r="S92" s="45">
        <f t="shared" si="4"/>
        <v>97417.39</v>
      </c>
      <c r="T92" s="36"/>
    </row>
    <row r="93" spans="1:20" s="37" customFormat="1" ht="25.5" hidden="1" customHeight="1" x14ac:dyDescent="0.25">
      <c r="A93" s="38">
        <v>2</v>
      </c>
      <c r="B93" s="39">
        <v>3</v>
      </c>
      <c r="C93" s="39">
        <v>6</v>
      </c>
      <c r="D93" s="39">
        <v>4</v>
      </c>
      <c r="E93" s="40" t="s">
        <v>34</v>
      </c>
      <c r="F93" s="41" t="s">
        <v>115</v>
      </c>
      <c r="G93" s="42">
        <v>0</v>
      </c>
      <c r="H93" s="42">
        <v>0</v>
      </c>
      <c r="I93" s="42">
        <v>0</v>
      </c>
      <c r="J93" s="42"/>
      <c r="K93" s="42"/>
      <c r="L93" s="42"/>
      <c r="M93" s="42"/>
      <c r="N93" s="42"/>
      <c r="O93" s="42"/>
      <c r="P93" s="42"/>
      <c r="Q93" s="44"/>
      <c r="R93" s="42"/>
      <c r="S93" s="45">
        <f t="shared" si="4"/>
        <v>0</v>
      </c>
    </row>
    <row r="94" spans="1:20" s="37" customFormat="1" ht="21.75" customHeight="1" x14ac:dyDescent="0.25">
      <c r="A94" s="38">
        <v>2</v>
      </c>
      <c r="B94" s="39">
        <v>3</v>
      </c>
      <c r="C94" s="39">
        <v>7</v>
      </c>
      <c r="D94" s="39">
        <v>1</v>
      </c>
      <c r="E94" s="40" t="s">
        <v>23</v>
      </c>
      <c r="F94" s="41" t="s">
        <v>116</v>
      </c>
      <c r="G94" s="42">
        <v>265816.64</v>
      </c>
      <c r="H94" s="42">
        <v>823478.99</v>
      </c>
      <c r="I94" s="42">
        <f>858379.9-600000</f>
        <v>258379.90000000002</v>
      </c>
      <c r="J94" s="42"/>
      <c r="K94" s="42"/>
      <c r="L94" s="42"/>
      <c r="M94" s="42"/>
      <c r="N94" s="42"/>
      <c r="O94" s="42"/>
      <c r="P94" s="42"/>
      <c r="Q94" s="44"/>
      <c r="R94" s="42"/>
      <c r="S94" s="45">
        <f t="shared" si="4"/>
        <v>1347675.5299999998</v>
      </c>
      <c r="T94" s="36"/>
    </row>
    <row r="95" spans="1:20" s="37" customFormat="1" ht="25.5" hidden="1" customHeight="1" x14ac:dyDescent="0.25">
      <c r="A95" s="38">
        <v>2</v>
      </c>
      <c r="B95" s="39">
        <v>3</v>
      </c>
      <c r="C95" s="39">
        <v>7</v>
      </c>
      <c r="D95" s="39">
        <v>1</v>
      </c>
      <c r="E95" s="40" t="s">
        <v>44</v>
      </c>
      <c r="F95" s="41" t="s">
        <v>117</v>
      </c>
      <c r="G95" s="42">
        <v>0</v>
      </c>
      <c r="H95" s="42">
        <v>0</v>
      </c>
      <c r="I95" s="42">
        <v>0</v>
      </c>
      <c r="J95" s="42"/>
      <c r="K95" s="42"/>
      <c r="L95" s="42"/>
      <c r="M95" s="42"/>
      <c r="N95" s="42"/>
      <c r="O95" s="42"/>
      <c r="P95" s="42"/>
      <c r="Q95" s="44"/>
      <c r="R95" s="42"/>
      <c r="S95" s="45">
        <f t="shared" si="4"/>
        <v>0</v>
      </c>
    </row>
    <row r="96" spans="1:20" s="37" customFormat="1" ht="25.5" hidden="1" customHeight="1" x14ac:dyDescent="0.25">
      <c r="A96" s="38">
        <v>2</v>
      </c>
      <c r="B96" s="39">
        <v>3</v>
      </c>
      <c r="C96" s="39">
        <v>7</v>
      </c>
      <c r="D96" s="39">
        <v>1</v>
      </c>
      <c r="E96" s="40" t="s">
        <v>46</v>
      </c>
      <c r="F96" s="41" t="s">
        <v>118</v>
      </c>
      <c r="G96" s="42">
        <v>0</v>
      </c>
      <c r="H96" s="42">
        <v>0</v>
      </c>
      <c r="I96" s="42">
        <v>0</v>
      </c>
      <c r="J96" s="42"/>
      <c r="K96" s="42"/>
      <c r="L96" s="42"/>
      <c r="M96" s="42"/>
      <c r="N96" s="42"/>
      <c r="O96" s="42"/>
      <c r="P96" s="42"/>
      <c r="Q96" s="44"/>
      <c r="R96" s="42"/>
      <c r="S96" s="45">
        <f t="shared" si="4"/>
        <v>0</v>
      </c>
    </row>
    <row r="97" spans="1:20" s="37" customFormat="1" ht="25.5" hidden="1" customHeight="1" x14ac:dyDescent="0.25">
      <c r="A97" s="38">
        <v>2</v>
      </c>
      <c r="B97" s="39">
        <v>3</v>
      </c>
      <c r="C97" s="39">
        <v>7</v>
      </c>
      <c r="D97" s="39">
        <v>2</v>
      </c>
      <c r="E97" s="40" t="s">
        <v>34</v>
      </c>
      <c r="F97" s="41" t="s">
        <v>119</v>
      </c>
      <c r="G97" s="42">
        <v>0</v>
      </c>
      <c r="H97" s="42">
        <v>0</v>
      </c>
      <c r="I97" s="42">
        <v>0</v>
      </c>
      <c r="J97" s="42"/>
      <c r="K97" s="42"/>
      <c r="L97" s="42"/>
      <c r="M97" s="42"/>
      <c r="N97" s="42"/>
      <c r="O97" s="42"/>
      <c r="P97" s="42"/>
      <c r="Q97" s="44"/>
      <c r="R97" s="42"/>
      <c r="S97" s="45">
        <f t="shared" si="4"/>
        <v>0</v>
      </c>
    </row>
    <row r="98" spans="1:20" s="37" customFormat="1" ht="25.5" hidden="1" customHeight="1" x14ac:dyDescent="0.25">
      <c r="A98" s="38">
        <v>2</v>
      </c>
      <c r="B98" s="39">
        <v>3</v>
      </c>
      <c r="C98" s="39">
        <v>7</v>
      </c>
      <c r="D98" s="39">
        <v>1</v>
      </c>
      <c r="E98" s="40" t="s">
        <v>34</v>
      </c>
      <c r="F98" s="41" t="s">
        <v>120</v>
      </c>
      <c r="G98" s="42">
        <v>0</v>
      </c>
      <c r="H98" s="42">
        <v>0</v>
      </c>
      <c r="I98" s="42">
        <v>0</v>
      </c>
      <c r="J98" s="42"/>
      <c r="K98" s="42"/>
      <c r="L98" s="42"/>
      <c r="M98" s="42"/>
      <c r="N98" s="42"/>
      <c r="O98" s="42"/>
      <c r="P98" s="42"/>
      <c r="Q98" s="44"/>
      <c r="R98" s="42"/>
      <c r="S98" s="45">
        <f t="shared" si="4"/>
        <v>0</v>
      </c>
    </row>
    <row r="99" spans="1:20" s="37" customFormat="1" ht="25.5" hidden="1" customHeight="1" x14ac:dyDescent="0.25">
      <c r="A99" s="38">
        <v>2</v>
      </c>
      <c r="B99" s="39">
        <v>3</v>
      </c>
      <c r="C99" s="39">
        <v>7</v>
      </c>
      <c r="D99" s="39">
        <v>1</v>
      </c>
      <c r="E99" s="40" t="s">
        <v>26</v>
      </c>
      <c r="F99" s="41" t="s">
        <v>121</v>
      </c>
      <c r="G99" s="42">
        <v>0</v>
      </c>
      <c r="H99" s="42">
        <v>0</v>
      </c>
      <c r="I99" s="42">
        <v>0</v>
      </c>
      <c r="J99" s="42"/>
      <c r="K99" s="42"/>
      <c r="L99" s="42"/>
      <c r="M99" s="42"/>
      <c r="N99" s="42"/>
      <c r="O99" s="42"/>
      <c r="P99" s="42"/>
      <c r="Q99" s="44"/>
      <c r="R99" s="42"/>
      <c r="S99" s="45">
        <f t="shared" si="4"/>
        <v>0</v>
      </c>
    </row>
    <row r="100" spans="1:20" s="37" customFormat="1" ht="24" customHeight="1" x14ac:dyDescent="0.25">
      <c r="A100" s="38">
        <v>2</v>
      </c>
      <c r="B100" s="39">
        <v>3</v>
      </c>
      <c r="C100" s="39">
        <v>7</v>
      </c>
      <c r="D100" s="39">
        <v>2</v>
      </c>
      <c r="E100" s="40" t="s">
        <v>26</v>
      </c>
      <c r="F100" s="81" t="s">
        <v>122</v>
      </c>
      <c r="G100" s="42">
        <v>2134.38</v>
      </c>
      <c r="H100" s="42">
        <v>0</v>
      </c>
      <c r="I100" s="42">
        <v>0</v>
      </c>
      <c r="J100" s="42"/>
      <c r="K100" s="42"/>
      <c r="L100" s="42"/>
      <c r="M100" s="42"/>
      <c r="N100" s="42"/>
      <c r="O100" s="42"/>
      <c r="P100" s="42"/>
      <c r="Q100" s="44"/>
      <c r="R100" s="42"/>
      <c r="S100" s="45">
        <f t="shared" si="4"/>
        <v>2134.38</v>
      </c>
    </row>
    <row r="101" spans="1:20" s="37" customFormat="1" ht="25.5" hidden="1" customHeight="1" x14ac:dyDescent="0.25">
      <c r="A101" s="38">
        <v>2</v>
      </c>
      <c r="B101" s="39">
        <v>3</v>
      </c>
      <c r="C101" s="39">
        <v>9</v>
      </c>
      <c r="D101" s="39">
        <v>1</v>
      </c>
      <c r="E101" s="40" t="s">
        <v>23</v>
      </c>
      <c r="F101" s="41" t="s">
        <v>123</v>
      </c>
      <c r="G101" s="42">
        <v>0</v>
      </c>
      <c r="H101" s="42">
        <v>0</v>
      </c>
      <c r="I101" s="42">
        <v>0</v>
      </c>
      <c r="J101" s="42"/>
      <c r="K101" s="42"/>
      <c r="L101" s="42"/>
      <c r="M101" s="42"/>
      <c r="N101" s="42"/>
      <c r="O101" s="42"/>
      <c r="P101" s="42"/>
      <c r="Q101" s="44"/>
      <c r="R101" s="42"/>
      <c r="S101" s="45">
        <f t="shared" si="4"/>
        <v>0</v>
      </c>
    </row>
    <row r="102" spans="1:20" s="37" customFormat="1" ht="25.5" customHeight="1" x14ac:dyDescent="0.25">
      <c r="A102" s="38">
        <v>2</v>
      </c>
      <c r="B102" s="39">
        <v>3</v>
      </c>
      <c r="C102" s="39">
        <v>9</v>
      </c>
      <c r="D102" s="39">
        <v>2</v>
      </c>
      <c r="E102" s="40" t="s">
        <v>23</v>
      </c>
      <c r="F102" s="41" t="s">
        <v>124</v>
      </c>
      <c r="G102" s="42">
        <v>34414.699999999997</v>
      </c>
      <c r="H102" s="42">
        <v>0</v>
      </c>
      <c r="I102" s="42">
        <v>172502.26</v>
      </c>
      <c r="J102" s="42"/>
      <c r="K102" s="42"/>
      <c r="L102" s="42"/>
      <c r="M102" s="42"/>
      <c r="N102" s="42"/>
      <c r="O102" s="42"/>
      <c r="P102" s="42"/>
      <c r="Q102" s="44"/>
      <c r="R102" s="42"/>
      <c r="S102" s="45">
        <f>SUM(G102:R102)</f>
        <v>206916.96000000002</v>
      </c>
      <c r="T102" s="36"/>
    </row>
    <row r="103" spans="1:20" s="37" customFormat="1" ht="25.5" hidden="1" customHeight="1" x14ac:dyDescent="0.25">
      <c r="A103" s="38">
        <v>2</v>
      </c>
      <c r="B103" s="39">
        <v>3</v>
      </c>
      <c r="C103" s="39">
        <v>9</v>
      </c>
      <c r="D103" s="39">
        <v>5</v>
      </c>
      <c r="E103" s="40" t="s">
        <v>23</v>
      </c>
      <c r="F103" s="41" t="s">
        <v>125</v>
      </c>
      <c r="G103" s="42">
        <v>0</v>
      </c>
      <c r="H103" s="42">
        <v>0</v>
      </c>
      <c r="I103" s="42">
        <v>0</v>
      </c>
      <c r="J103" s="42"/>
      <c r="K103" s="42"/>
      <c r="L103" s="42"/>
      <c r="M103" s="42"/>
      <c r="N103" s="42"/>
      <c r="O103" s="42"/>
      <c r="P103" s="42"/>
      <c r="Q103" s="44"/>
      <c r="R103" s="42"/>
      <c r="S103" s="45">
        <f t="shared" si="4"/>
        <v>0</v>
      </c>
    </row>
    <row r="104" spans="1:20" s="37" customFormat="1" ht="24" hidden="1" customHeight="1" x14ac:dyDescent="0.25">
      <c r="A104" s="38">
        <v>2</v>
      </c>
      <c r="B104" s="39">
        <v>3</v>
      </c>
      <c r="C104" s="39">
        <v>9</v>
      </c>
      <c r="D104" s="39">
        <v>6</v>
      </c>
      <c r="E104" s="40" t="s">
        <v>23</v>
      </c>
      <c r="F104" s="41" t="s">
        <v>126</v>
      </c>
      <c r="G104" s="42">
        <v>0</v>
      </c>
      <c r="H104" s="42">
        <v>0</v>
      </c>
      <c r="I104" s="42" t="s">
        <v>42</v>
      </c>
      <c r="J104" s="42"/>
      <c r="K104" s="42"/>
      <c r="L104" s="42"/>
      <c r="M104" s="42"/>
      <c r="N104" s="42"/>
      <c r="O104" s="42"/>
      <c r="P104" s="42"/>
      <c r="Q104" s="44"/>
      <c r="R104" s="42"/>
      <c r="S104" s="45">
        <f t="shared" si="4"/>
        <v>0</v>
      </c>
    </row>
    <row r="105" spans="1:20" s="37" customFormat="1" ht="25.5" hidden="1" customHeight="1" x14ac:dyDescent="0.25">
      <c r="A105" s="38">
        <v>2</v>
      </c>
      <c r="B105" s="39">
        <v>3</v>
      </c>
      <c r="C105" s="39">
        <v>9</v>
      </c>
      <c r="D105" s="39">
        <v>8</v>
      </c>
      <c r="E105" s="40" t="s">
        <v>23</v>
      </c>
      <c r="F105" s="72" t="s">
        <v>127</v>
      </c>
      <c r="G105" s="42">
        <v>0</v>
      </c>
      <c r="H105" s="42">
        <v>0</v>
      </c>
      <c r="I105" s="42">
        <v>0</v>
      </c>
      <c r="J105" s="42"/>
      <c r="K105" s="42"/>
      <c r="L105" s="42"/>
      <c r="M105" s="42"/>
      <c r="N105" s="42"/>
      <c r="O105" s="42"/>
      <c r="P105" s="42"/>
      <c r="Q105" s="44"/>
      <c r="R105" s="42"/>
      <c r="S105" s="45">
        <f t="shared" si="4"/>
        <v>0</v>
      </c>
    </row>
    <row r="106" spans="1:20" s="37" customFormat="1" ht="25.5" customHeight="1" thickBot="1" x14ac:dyDescent="0.3">
      <c r="A106" s="49">
        <v>2</v>
      </c>
      <c r="B106" s="50">
        <v>3</v>
      </c>
      <c r="C106" s="50">
        <v>9</v>
      </c>
      <c r="D106" s="50">
        <v>9</v>
      </c>
      <c r="E106" s="51" t="s">
        <v>23</v>
      </c>
      <c r="F106" s="52" t="s">
        <v>128</v>
      </c>
      <c r="G106" s="53">
        <v>4313.17</v>
      </c>
      <c r="H106" s="53">
        <v>24805.91</v>
      </c>
      <c r="I106" s="53">
        <v>72019.649999999994</v>
      </c>
      <c r="J106" s="53"/>
      <c r="K106" s="53"/>
      <c r="L106" s="53"/>
      <c r="M106" s="53"/>
      <c r="N106" s="53"/>
      <c r="O106" s="53"/>
      <c r="P106" s="53"/>
      <c r="Q106" s="55"/>
      <c r="R106" s="53"/>
      <c r="S106" s="56">
        <f t="shared" si="4"/>
        <v>101138.73</v>
      </c>
      <c r="T106" s="36"/>
    </row>
    <row r="107" spans="1:20" s="37" customFormat="1" ht="18.75" customHeight="1" thickBot="1" x14ac:dyDescent="0.3">
      <c r="A107" s="57"/>
      <c r="B107" s="57"/>
      <c r="C107" s="57"/>
      <c r="D107" s="57"/>
      <c r="E107" s="73"/>
      <c r="F107" s="58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60"/>
      <c r="R107" s="59"/>
      <c r="S107" s="61"/>
      <c r="T107" s="36"/>
    </row>
    <row r="108" spans="1:20" s="37" customFormat="1" ht="27.75" customHeight="1" thickBot="1" x14ac:dyDescent="0.3">
      <c r="A108" s="82"/>
      <c r="B108" s="83"/>
      <c r="C108" s="83"/>
      <c r="D108" s="83"/>
      <c r="E108" s="76"/>
      <c r="F108" s="63" t="s">
        <v>129</v>
      </c>
      <c r="G108" s="65">
        <f>SUM(G109:G125)</f>
        <v>82168625</v>
      </c>
      <c r="H108" s="65">
        <f t="shared" ref="H108:S108" si="5">SUM(H109:H125)</f>
        <v>55770552</v>
      </c>
      <c r="I108" s="65">
        <f t="shared" si="5"/>
        <v>19784361.16</v>
      </c>
      <c r="J108" s="65">
        <f t="shared" si="5"/>
        <v>0</v>
      </c>
      <c r="K108" s="65">
        <f t="shared" si="5"/>
        <v>0</v>
      </c>
      <c r="L108" s="65">
        <f t="shared" si="5"/>
        <v>0</v>
      </c>
      <c r="M108" s="65">
        <f t="shared" si="5"/>
        <v>0</v>
      </c>
      <c r="N108" s="65">
        <f t="shared" si="5"/>
        <v>0</v>
      </c>
      <c r="O108" s="65">
        <f t="shared" si="5"/>
        <v>0</v>
      </c>
      <c r="P108" s="65">
        <f t="shared" si="5"/>
        <v>0</v>
      </c>
      <c r="Q108" s="65">
        <f t="shared" si="5"/>
        <v>0</v>
      </c>
      <c r="R108" s="65">
        <f t="shared" si="5"/>
        <v>0</v>
      </c>
      <c r="S108" s="84">
        <f t="shared" si="5"/>
        <v>157723538.16</v>
      </c>
      <c r="T108" s="36"/>
    </row>
    <row r="109" spans="1:20" s="37" customFormat="1" ht="31.5" hidden="1" customHeight="1" x14ac:dyDescent="0.25">
      <c r="A109" s="28">
        <v>2</v>
      </c>
      <c r="B109" s="29">
        <v>4</v>
      </c>
      <c r="C109" s="29">
        <v>1</v>
      </c>
      <c r="D109" s="29">
        <v>1</v>
      </c>
      <c r="E109" s="30" t="s">
        <v>23</v>
      </c>
      <c r="F109" s="31" t="s">
        <v>130</v>
      </c>
      <c r="G109" s="32">
        <v>0</v>
      </c>
      <c r="H109" s="32">
        <v>0</v>
      </c>
      <c r="I109" s="32">
        <v>0</v>
      </c>
      <c r="J109" s="32"/>
      <c r="K109" s="32"/>
      <c r="L109" s="32"/>
      <c r="M109" s="32"/>
      <c r="N109" s="32">
        <v>0</v>
      </c>
      <c r="O109" s="32">
        <v>0</v>
      </c>
      <c r="P109" s="32"/>
      <c r="Q109" s="32"/>
      <c r="R109" s="32"/>
      <c r="S109" s="35">
        <f t="shared" si="4"/>
        <v>0</v>
      </c>
    </row>
    <row r="110" spans="1:20" s="37" customFormat="1" ht="31.5" hidden="1" customHeight="1" x14ac:dyDescent="0.25">
      <c r="A110" s="38">
        <v>2</v>
      </c>
      <c r="B110" s="39">
        <v>4</v>
      </c>
      <c r="C110" s="39">
        <v>1</v>
      </c>
      <c r="D110" s="39">
        <v>2</v>
      </c>
      <c r="E110" s="40" t="s">
        <v>23</v>
      </c>
      <c r="F110" s="41" t="s">
        <v>131</v>
      </c>
      <c r="G110" s="42">
        <v>0</v>
      </c>
      <c r="H110" s="42">
        <v>0</v>
      </c>
      <c r="I110" s="42">
        <v>0</v>
      </c>
      <c r="J110" s="42"/>
      <c r="K110" s="42"/>
      <c r="L110" s="42"/>
      <c r="M110" s="42"/>
      <c r="N110" s="42">
        <v>0</v>
      </c>
      <c r="O110" s="42">
        <v>0</v>
      </c>
      <c r="P110" s="42"/>
      <c r="Q110" s="44"/>
      <c r="R110" s="42"/>
      <c r="S110" s="45">
        <f t="shared" si="4"/>
        <v>0</v>
      </c>
    </row>
    <row r="111" spans="1:20" s="37" customFormat="1" ht="30.75" customHeight="1" x14ac:dyDescent="0.25">
      <c r="A111" s="38">
        <v>2</v>
      </c>
      <c r="B111" s="39">
        <v>4</v>
      </c>
      <c r="C111" s="39">
        <v>1</v>
      </c>
      <c r="D111" s="39">
        <v>2</v>
      </c>
      <c r="E111" s="40" t="s">
        <v>44</v>
      </c>
      <c r="F111" s="41" t="s">
        <v>132</v>
      </c>
      <c r="G111" s="42">
        <v>278500</v>
      </c>
      <c r="H111" s="42">
        <v>396000</v>
      </c>
      <c r="I111" s="42">
        <v>2680690</v>
      </c>
      <c r="J111" s="42"/>
      <c r="K111" s="42"/>
      <c r="L111" s="42"/>
      <c r="M111" s="42"/>
      <c r="N111" s="42"/>
      <c r="O111" s="42"/>
      <c r="P111" s="42"/>
      <c r="Q111" s="44"/>
      <c r="R111" s="42"/>
      <c r="S111" s="45">
        <f t="shared" si="4"/>
        <v>3355190</v>
      </c>
    </row>
    <row r="112" spans="1:20" s="37" customFormat="1" ht="31.5" hidden="1" customHeight="1" x14ac:dyDescent="0.25">
      <c r="A112" s="38">
        <v>2</v>
      </c>
      <c r="B112" s="39">
        <v>4</v>
      </c>
      <c r="C112" s="39">
        <v>1</v>
      </c>
      <c r="D112" s="39">
        <v>3</v>
      </c>
      <c r="E112" s="40" t="s">
        <v>23</v>
      </c>
      <c r="F112" s="41" t="s">
        <v>133</v>
      </c>
      <c r="G112" s="42">
        <v>0</v>
      </c>
      <c r="H112" s="42">
        <v>0</v>
      </c>
      <c r="I112" s="42">
        <v>0</v>
      </c>
      <c r="J112" s="42"/>
      <c r="K112" s="42"/>
      <c r="L112" s="42"/>
      <c r="M112" s="42"/>
      <c r="N112" s="42"/>
      <c r="O112" s="42"/>
      <c r="P112" s="42"/>
      <c r="Q112" s="44"/>
      <c r="R112" s="42"/>
      <c r="S112" s="45">
        <f t="shared" si="4"/>
        <v>0</v>
      </c>
    </row>
    <row r="113" spans="1:20" s="37" customFormat="1" ht="31.5" hidden="1" customHeight="1" x14ac:dyDescent="0.25">
      <c r="A113" s="38">
        <v>2</v>
      </c>
      <c r="B113" s="39">
        <v>4</v>
      </c>
      <c r="C113" s="39">
        <v>1</v>
      </c>
      <c r="D113" s="39">
        <v>4</v>
      </c>
      <c r="E113" s="40" t="s">
        <v>23</v>
      </c>
      <c r="F113" s="41" t="s">
        <v>134</v>
      </c>
      <c r="G113" s="42">
        <v>0</v>
      </c>
      <c r="H113" s="42">
        <v>0</v>
      </c>
      <c r="I113" s="42">
        <v>0</v>
      </c>
      <c r="J113" s="42"/>
      <c r="K113" s="42"/>
      <c r="L113" s="42"/>
      <c r="M113" s="42"/>
      <c r="N113" s="42"/>
      <c r="O113" s="42"/>
      <c r="P113" s="42"/>
      <c r="Q113" s="44"/>
      <c r="R113" s="42"/>
      <c r="S113" s="45">
        <f t="shared" si="4"/>
        <v>0</v>
      </c>
    </row>
    <row r="114" spans="1:20" s="37" customFormat="1" ht="31.5" hidden="1" customHeight="1" x14ac:dyDescent="0.25">
      <c r="A114" s="38">
        <v>2</v>
      </c>
      <c r="B114" s="39">
        <v>4</v>
      </c>
      <c r="C114" s="39">
        <v>1</v>
      </c>
      <c r="D114" s="39">
        <v>4</v>
      </c>
      <c r="E114" s="40" t="s">
        <v>44</v>
      </c>
      <c r="F114" s="41" t="s">
        <v>135</v>
      </c>
      <c r="G114" s="42">
        <v>0</v>
      </c>
      <c r="H114" s="42">
        <v>0</v>
      </c>
      <c r="I114" s="42">
        <v>0</v>
      </c>
      <c r="J114" s="42"/>
      <c r="K114" s="42"/>
      <c r="L114" s="42"/>
      <c r="M114" s="42"/>
      <c r="N114" s="42"/>
      <c r="O114" s="42"/>
      <c r="P114" s="42"/>
      <c r="Q114" s="44"/>
      <c r="R114" s="42"/>
      <c r="S114" s="45">
        <f t="shared" si="4"/>
        <v>0</v>
      </c>
    </row>
    <row r="115" spans="1:20" s="37" customFormat="1" ht="31.5" hidden="1" customHeight="1" x14ac:dyDescent="0.25">
      <c r="A115" s="38">
        <v>2</v>
      </c>
      <c r="B115" s="39">
        <v>4</v>
      </c>
      <c r="C115" s="39">
        <v>1</v>
      </c>
      <c r="D115" s="39">
        <v>5</v>
      </c>
      <c r="E115" s="40" t="s">
        <v>23</v>
      </c>
      <c r="F115" s="41" t="s">
        <v>136</v>
      </c>
      <c r="G115" s="42">
        <v>0</v>
      </c>
      <c r="H115" s="42">
        <v>0</v>
      </c>
      <c r="I115" s="42">
        <v>0</v>
      </c>
      <c r="J115" s="42"/>
      <c r="K115" s="42"/>
      <c r="L115" s="42"/>
      <c r="M115" s="42"/>
      <c r="N115" s="42"/>
      <c r="O115" s="42"/>
      <c r="P115" s="42"/>
      <c r="Q115" s="44"/>
      <c r="R115" s="42"/>
      <c r="S115" s="45">
        <f t="shared" si="4"/>
        <v>0</v>
      </c>
    </row>
    <row r="116" spans="1:20" s="37" customFormat="1" ht="30" customHeight="1" x14ac:dyDescent="0.25">
      <c r="A116" s="38">
        <v>2</v>
      </c>
      <c r="B116" s="39">
        <v>4</v>
      </c>
      <c r="C116" s="39">
        <v>1</v>
      </c>
      <c r="D116" s="39">
        <v>6</v>
      </c>
      <c r="E116" s="40" t="s">
        <v>23</v>
      </c>
      <c r="F116" s="41" t="s">
        <v>137</v>
      </c>
      <c r="G116" s="42">
        <v>600000</v>
      </c>
      <c r="H116" s="42">
        <v>45839954</v>
      </c>
      <c r="I116" s="42">
        <v>18465904.16</v>
      </c>
      <c r="J116" s="42"/>
      <c r="K116" s="42"/>
      <c r="L116" s="42"/>
      <c r="M116" s="42"/>
      <c r="N116" s="42"/>
      <c r="O116" s="42"/>
      <c r="P116" s="42"/>
      <c r="Q116" s="44"/>
      <c r="R116" s="42"/>
      <c r="S116" s="45">
        <f t="shared" si="4"/>
        <v>64905858.159999996</v>
      </c>
      <c r="T116" s="36"/>
    </row>
    <row r="117" spans="1:20" s="37" customFormat="1" ht="31.5" hidden="1" customHeight="1" x14ac:dyDescent="0.25">
      <c r="A117" s="38">
        <v>2</v>
      </c>
      <c r="B117" s="39">
        <v>4</v>
      </c>
      <c r="C117" s="39">
        <v>2</v>
      </c>
      <c r="D117" s="39">
        <v>3</v>
      </c>
      <c r="E117" s="40" t="s">
        <v>44</v>
      </c>
      <c r="F117" s="41" t="s">
        <v>138</v>
      </c>
      <c r="G117" s="42">
        <v>0</v>
      </c>
      <c r="H117" s="42">
        <v>0</v>
      </c>
      <c r="I117" s="42"/>
      <c r="J117" s="42"/>
      <c r="K117" s="42"/>
      <c r="L117" s="42"/>
      <c r="M117" s="42"/>
      <c r="N117" s="42"/>
      <c r="O117" s="42"/>
      <c r="P117" s="42"/>
      <c r="Q117" s="44"/>
      <c r="R117" s="42"/>
      <c r="S117" s="45">
        <f t="shared" si="4"/>
        <v>0</v>
      </c>
    </row>
    <row r="118" spans="1:20" s="37" customFormat="1" ht="31.5" customHeight="1" x14ac:dyDescent="0.25">
      <c r="A118" s="38">
        <v>2</v>
      </c>
      <c r="B118" s="39">
        <v>4</v>
      </c>
      <c r="C118" s="39">
        <v>3</v>
      </c>
      <c r="D118" s="39">
        <v>1</v>
      </c>
      <c r="E118" s="40" t="s">
        <v>23</v>
      </c>
      <c r="F118" s="41" t="s">
        <v>139</v>
      </c>
      <c r="G118" s="42">
        <v>81290125</v>
      </c>
      <c r="H118" s="42">
        <v>9534598</v>
      </c>
      <c r="I118" s="42">
        <f>315987+225000-1903220</f>
        <v>-1362233</v>
      </c>
      <c r="J118" s="42"/>
      <c r="K118" s="42"/>
      <c r="L118" s="42"/>
      <c r="M118" s="42"/>
      <c r="N118" s="42"/>
      <c r="O118" s="42"/>
      <c r="P118" s="42"/>
      <c r="Q118" s="44"/>
      <c r="R118" s="42"/>
      <c r="S118" s="45">
        <f t="shared" si="4"/>
        <v>89462490</v>
      </c>
    </row>
    <row r="119" spans="1:20" s="37" customFormat="1" ht="31.5" hidden="1" customHeight="1" x14ac:dyDescent="0.25">
      <c r="A119" s="38">
        <v>2</v>
      </c>
      <c r="B119" s="39">
        <v>4</v>
      </c>
      <c r="C119" s="39">
        <v>3</v>
      </c>
      <c r="D119" s="39">
        <v>1</v>
      </c>
      <c r="E119" s="40" t="s">
        <v>44</v>
      </c>
      <c r="F119" s="41" t="s">
        <v>140</v>
      </c>
      <c r="G119" s="42">
        <v>0</v>
      </c>
      <c r="H119" s="42">
        <v>0</v>
      </c>
      <c r="I119" s="42"/>
      <c r="J119" s="42"/>
      <c r="K119" s="42"/>
      <c r="L119" s="42"/>
      <c r="M119" s="42"/>
      <c r="N119" s="42"/>
      <c r="O119" s="42"/>
      <c r="P119" s="42"/>
      <c r="Q119" s="44"/>
      <c r="R119" s="42"/>
      <c r="S119" s="45">
        <f>SUM(G119:R119)</f>
        <v>0</v>
      </c>
      <c r="T119" s="36"/>
    </row>
    <row r="120" spans="1:20" s="37" customFormat="1" ht="31.5" hidden="1" customHeight="1" x14ac:dyDescent="0.25">
      <c r="A120" s="38">
        <v>2</v>
      </c>
      <c r="B120" s="39">
        <v>4</v>
      </c>
      <c r="C120" s="39">
        <v>3</v>
      </c>
      <c r="D120" s="39">
        <v>2</v>
      </c>
      <c r="E120" s="40" t="s">
        <v>23</v>
      </c>
      <c r="F120" s="41" t="s">
        <v>141</v>
      </c>
      <c r="G120" s="42">
        <v>0</v>
      </c>
      <c r="H120" s="42">
        <v>0</v>
      </c>
      <c r="I120" s="42">
        <v>0</v>
      </c>
      <c r="J120" s="42">
        <v>0</v>
      </c>
      <c r="K120" s="42">
        <v>0</v>
      </c>
      <c r="L120" s="42">
        <v>0</v>
      </c>
      <c r="M120" s="42">
        <v>0</v>
      </c>
      <c r="N120" s="42">
        <v>0</v>
      </c>
      <c r="O120" s="42">
        <v>0</v>
      </c>
      <c r="P120" s="42"/>
      <c r="Q120" s="44"/>
      <c r="R120" s="42"/>
      <c r="S120" s="45">
        <f t="shared" si="4"/>
        <v>0</v>
      </c>
    </row>
    <row r="121" spans="1:20" s="37" customFormat="1" ht="31.5" hidden="1" customHeight="1" x14ac:dyDescent="0.25">
      <c r="A121" s="38">
        <v>2</v>
      </c>
      <c r="B121" s="39">
        <v>4</v>
      </c>
      <c r="C121" s="39">
        <v>3</v>
      </c>
      <c r="D121" s="39">
        <v>2</v>
      </c>
      <c r="E121" s="40" t="s">
        <v>44</v>
      </c>
      <c r="F121" s="41" t="s">
        <v>142</v>
      </c>
      <c r="G121" s="42">
        <v>0</v>
      </c>
      <c r="H121" s="42">
        <v>0</v>
      </c>
      <c r="I121" s="42">
        <v>0</v>
      </c>
      <c r="J121" s="42">
        <v>0</v>
      </c>
      <c r="K121" s="42">
        <v>0</v>
      </c>
      <c r="L121" s="42">
        <v>0</v>
      </c>
      <c r="M121" s="42">
        <v>0</v>
      </c>
      <c r="N121" s="42">
        <v>0</v>
      </c>
      <c r="O121" s="42">
        <v>0</v>
      </c>
      <c r="P121" s="42"/>
      <c r="Q121" s="44"/>
      <c r="R121" s="42"/>
      <c r="S121" s="45">
        <f t="shared" si="4"/>
        <v>0</v>
      </c>
    </row>
    <row r="122" spans="1:20" s="37" customFormat="1" ht="31.5" hidden="1" customHeight="1" x14ac:dyDescent="0.25">
      <c r="A122" s="38">
        <v>2</v>
      </c>
      <c r="B122" s="39">
        <v>4</v>
      </c>
      <c r="C122" s="39">
        <v>4</v>
      </c>
      <c r="D122" s="39">
        <v>1</v>
      </c>
      <c r="E122" s="40" t="s">
        <v>44</v>
      </c>
      <c r="F122" s="41" t="s">
        <v>143</v>
      </c>
      <c r="G122" s="42">
        <v>0</v>
      </c>
      <c r="H122" s="42">
        <v>0</v>
      </c>
      <c r="I122" s="42">
        <v>0</v>
      </c>
      <c r="J122" s="42">
        <v>0</v>
      </c>
      <c r="K122" s="42">
        <v>0</v>
      </c>
      <c r="L122" s="42">
        <v>0</v>
      </c>
      <c r="M122" s="42">
        <v>0</v>
      </c>
      <c r="N122" s="42">
        <v>0</v>
      </c>
      <c r="O122" s="42">
        <v>0</v>
      </c>
      <c r="P122" s="42"/>
      <c r="Q122" s="44"/>
      <c r="R122" s="42"/>
      <c r="S122" s="45">
        <f t="shared" si="4"/>
        <v>0</v>
      </c>
    </row>
    <row r="123" spans="1:20" s="37" customFormat="1" ht="31.5" hidden="1" customHeight="1" x14ac:dyDescent="0.25">
      <c r="A123" s="38">
        <v>2</v>
      </c>
      <c r="B123" s="39">
        <v>4</v>
      </c>
      <c r="C123" s="39">
        <v>4</v>
      </c>
      <c r="D123" s="39">
        <v>2</v>
      </c>
      <c r="E123" s="40" t="s">
        <v>23</v>
      </c>
      <c r="F123" s="41" t="s">
        <v>144</v>
      </c>
      <c r="G123" s="42">
        <v>0</v>
      </c>
      <c r="H123" s="42">
        <v>0</v>
      </c>
      <c r="I123" s="42">
        <v>0</v>
      </c>
      <c r="J123" s="42">
        <v>0</v>
      </c>
      <c r="K123" s="42">
        <v>0</v>
      </c>
      <c r="L123" s="42">
        <v>0</v>
      </c>
      <c r="M123" s="42">
        <v>0</v>
      </c>
      <c r="N123" s="42">
        <v>0</v>
      </c>
      <c r="O123" s="42">
        <v>0</v>
      </c>
      <c r="P123" s="42"/>
      <c r="Q123" s="44"/>
      <c r="R123" s="42"/>
      <c r="S123" s="45">
        <f t="shared" si="4"/>
        <v>0</v>
      </c>
    </row>
    <row r="124" spans="1:20" s="37" customFormat="1" ht="31.5" hidden="1" customHeight="1" x14ac:dyDescent="0.25">
      <c r="A124" s="38">
        <v>2</v>
      </c>
      <c r="B124" s="39">
        <v>4</v>
      </c>
      <c r="C124" s="39">
        <v>5</v>
      </c>
      <c r="D124" s="39">
        <v>2</v>
      </c>
      <c r="E124" s="40" t="s">
        <v>23</v>
      </c>
      <c r="F124" s="41" t="s">
        <v>145</v>
      </c>
      <c r="G124" s="42">
        <v>0</v>
      </c>
      <c r="H124" s="42">
        <v>0</v>
      </c>
      <c r="I124" s="42">
        <v>0</v>
      </c>
      <c r="J124" s="42">
        <v>0</v>
      </c>
      <c r="K124" s="42">
        <v>0</v>
      </c>
      <c r="L124" s="42">
        <v>0</v>
      </c>
      <c r="M124" s="42">
        <v>0</v>
      </c>
      <c r="N124" s="42">
        <v>0</v>
      </c>
      <c r="O124" s="42">
        <v>0</v>
      </c>
      <c r="P124" s="42"/>
      <c r="Q124" s="44"/>
      <c r="R124" s="42"/>
      <c r="S124" s="45">
        <f t="shared" si="4"/>
        <v>0</v>
      </c>
    </row>
    <row r="125" spans="1:20" s="37" customFormat="1" ht="31.5" hidden="1" customHeight="1" x14ac:dyDescent="0.25">
      <c r="A125" s="38">
        <v>2</v>
      </c>
      <c r="B125" s="39">
        <v>4</v>
      </c>
      <c r="C125" s="39">
        <v>9</v>
      </c>
      <c r="D125" s="39">
        <v>1</v>
      </c>
      <c r="E125" s="40" t="s">
        <v>23</v>
      </c>
      <c r="F125" s="41" t="s">
        <v>146</v>
      </c>
      <c r="G125" s="42">
        <v>0</v>
      </c>
      <c r="H125" s="42">
        <v>0</v>
      </c>
      <c r="I125" s="42">
        <v>0</v>
      </c>
      <c r="J125" s="42">
        <v>0</v>
      </c>
      <c r="K125" s="42">
        <v>0</v>
      </c>
      <c r="L125" s="42">
        <v>0</v>
      </c>
      <c r="M125" s="42">
        <v>0</v>
      </c>
      <c r="N125" s="42">
        <v>0</v>
      </c>
      <c r="O125" s="42">
        <v>0</v>
      </c>
      <c r="P125" s="42"/>
      <c r="Q125" s="44"/>
      <c r="R125" s="42"/>
      <c r="S125" s="45">
        <f t="shared" si="4"/>
        <v>0</v>
      </c>
    </row>
    <row r="126" spans="1:20" s="37" customFormat="1" ht="31.5" customHeight="1" x14ac:dyDescent="0.25">
      <c r="A126" s="85"/>
      <c r="B126" s="86"/>
      <c r="C126" s="86"/>
      <c r="D126" s="86"/>
      <c r="E126" s="87"/>
      <c r="F126" s="72"/>
      <c r="G126" s="47"/>
      <c r="H126" s="47"/>
      <c r="I126" s="47">
        <v>0</v>
      </c>
      <c r="J126" s="47"/>
      <c r="K126" s="47"/>
      <c r="L126" s="47"/>
      <c r="M126" s="47"/>
      <c r="N126" s="47"/>
      <c r="O126" s="47"/>
      <c r="P126" s="47"/>
      <c r="Q126" s="88"/>
      <c r="R126" s="47"/>
      <c r="S126" s="89"/>
    </row>
    <row r="127" spans="1:20" s="37" customFormat="1" ht="26.25" customHeight="1" x14ac:dyDescent="0.25">
      <c r="A127" s="90"/>
      <c r="B127" s="91"/>
      <c r="C127" s="91"/>
      <c r="D127" s="91"/>
      <c r="E127" s="92"/>
      <c r="F127" s="93" t="s">
        <v>147</v>
      </c>
      <c r="G127" s="94">
        <f>SUM(G128:G129)</f>
        <v>31016264.739999998</v>
      </c>
      <c r="H127" s="94">
        <f t="shared" ref="H127:R127" si="6">SUM(H128:H129)</f>
        <v>850360042.71000004</v>
      </c>
      <c r="I127" s="94">
        <f t="shared" si="6"/>
        <v>564700647.42999995</v>
      </c>
      <c r="J127" s="94">
        <f t="shared" si="6"/>
        <v>0</v>
      </c>
      <c r="K127" s="94">
        <f t="shared" si="6"/>
        <v>0</v>
      </c>
      <c r="L127" s="94">
        <f t="shared" si="6"/>
        <v>0</v>
      </c>
      <c r="M127" s="94">
        <f t="shared" si="6"/>
        <v>0</v>
      </c>
      <c r="N127" s="94">
        <f t="shared" si="6"/>
        <v>0</v>
      </c>
      <c r="O127" s="94">
        <f t="shared" si="6"/>
        <v>0</v>
      </c>
      <c r="P127" s="94">
        <f t="shared" si="6"/>
        <v>0</v>
      </c>
      <c r="Q127" s="95">
        <f t="shared" si="6"/>
        <v>0</v>
      </c>
      <c r="R127" s="94">
        <f t="shared" si="6"/>
        <v>0</v>
      </c>
      <c r="S127" s="96">
        <f t="shared" si="4"/>
        <v>1446076954.8800001</v>
      </c>
      <c r="T127" s="80"/>
    </row>
    <row r="128" spans="1:20" s="37" customFormat="1" ht="26.25" customHeight="1" x14ac:dyDescent="0.25">
      <c r="A128" s="38">
        <v>2</v>
      </c>
      <c r="B128" s="39">
        <v>5</v>
      </c>
      <c r="C128" s="39">
        <v>3</v>
      </c>
      <c r="D128" s="39">
        <v>1</v>
      </c>
      <c r="E128" s="40" t="s">
        <v>23</v>
      </c>
      <c r="F128" s="41" t="s">
        <v>148</v>
      </c>
      <c r="G128" s="42">
        <v>31016264.739999998</v>
      </c>
      <c r="H128" s="42">
        <v>850360042.71000004</v>
      </c>
      <c r="I128" s="42">
        <v>564700647.42999995</v>
      </c>
      <c r="J128" s="42"/>
      <c r="K128" s="42"/>
      <c r="L128" s="42"/>
      <c r="M128" s="42"/>
      <c r="N128" s="42"/>
      <c r="O128" s="42"/>
      <c r="P128" s="42"/>
      <c r="Q128" s="44"/>
      <c r="R128" s="42"/>
      <c r="S128" s="45">
        <f t="shared" si="4"/>
        <v>1446076954.8800001</v>
      </c>
      <c r="T128" s="36"/>
    </row>
    <row r="129" spans="1:20" s="37" customFormat="1" ht="0.75" hidden="1" customHeight="1" x14ac:dyDescent="0.25">
      <c r="A129" s="38">
        <v>2</v>
      </c>
      <c r="B129" s="39">
        <v>5</v>
      </c>
      <c r="C129" s="39">
        <v>3</v>
      </c>
      <c r="D129" s="39">
        <v>1</v>
      </c>
      <c r="E129" s="40" t="s">
        <v>44</v>
      </c>
      <c r="F129" s="41" t="s">
        <v>149</v>
      </c>
      <c r="G129" s="42">
        <v>0</v>
      </c>
      <c r="H129" s="42">
        <v>0</v>
      </c>
      <c r="I129" s="42">
        <v>0</v>
      </c>
      <c r="J129" s="42">
        <v>0</v>
      </c>
      <c r="K129" s="42">
        <v>0</v>
      </c>
      <c r="L129" s="42">
        <v>0</v>
      </c>
      <c r="M129" s="42">
        <v>0</v>
      </c>
      <c r="N129" s="42">
        <v>0</v>
      </c>
      <c r="O129" s="42"/>
      <c r="P129" s="42"/>
      <c r="Q129" s="44"/>
      <c r="R129" s="42"/>
      <c r="S129" s="45">
        <f>SUM(G129:R129)</f>
        <v>0</v>
      </c>
      <c r="T129" s="36"/>
    </row>
    <row r="130" spans="1:20" s="37" customFormat="1" ht="10.5" customHeight="1" x14ac:dyDescent="0.25">
      <c r="A130" s="38"/>
      <c r="B130" s="39"/>
      <c r="C130" s="39"/>
      <c r="D130" s="39"/>
      <c r="E130" s="40"/>
      <c r="F130" s="41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4"/>
      <c r="R130" s="42"/>
      <c r="S130" s="45"/>
      <c r="T130" s="36"/>
    </row>
    <row r="131" spans="1:20" s="37" customFormat="1" ht="28.5" customHeight="1" x14ac:dyDescent="0.25">
      <c r="A131" s="90"/>
      <c r="B131" s="91"/>
      <c r="C131" s="91"/>
      <c r="D131" s="91"/>
      <c r="E131" s="92"/>
      <c r="F131" s="93" t="s">
        <v>150</v>
      </c>
      <c r="G131" s="97">
        <f>SUM(G132:G150)</f>
        <v>712697.23</v>
      </c>
      <c r="H131" s="97">
        <f t="shared" ref="H131:S131" si="7">SUM(H132:H150)</f>
        <v>8780699.5600000005</v>
      </c>
      <c r="I131" s="97">
        <f t="shared" si="7"/>
        <v>1821894.79</v>
      </c>
      <c r="J131" s="97">
        <f t="shared" si="7"/>
        <v>0</v>
      </c>
      <c r="K131" s="97">
        <f t="shared" si="7"/>
        <v>0</v>
      </c>
      <c r="L131" s="97">
        <f t="shared" si="7"/>
        <v>0</v>
      </c>
      <c r="M131" s="97">
        <f t="shared" si="7"/>
        <v>0</v>
      </c>
      <c r="N131" s="97">
        <f>SUM(N132:N150)</f>
        <v>0</v>
      </c>
      <c r="O131" s="97">
        <f>SUM(O132:O150)</f>
        <v>0</v>
      </c>
      <c r="P131" s="97">
        <f t="shared" si="7"/>
        <v>0</v>
      </c>
      <c r="Q131" s="97">
        <f t="shared" si="7"/>
        <v>0</v>
      </c>
      <c r="R131" s="97">
        <f t="shared" si="7"/>
        <v>0</v>
      </c>
      <c r="S131" s="98">
        <f t="shared" si="7"/>
        <v>11315291.58</v>
      </c>
    </row>
    <row r="132" spans="1:20" s="37" customFormat="1" ht="25.5" customHeight="1" x14ac:dyDescent="0.25">
      <c r="A132" s="38">
        <v>2</v>
      </c>
      <c r="B132" s="39">
        <v>6</v>
      </c>
      <c r="C132" s="39">
        <v>1</v>
      </c>
      <c r="D132" s="39">
        <v>1</v>
      </c>
      <c r="E132" s="40" t="s">
        <v>23</v>
      </c>
      <c r="F132" s="41" t="s">
        <v>151</v>
      </c>
      <c r="G132" s="42">
        <v>704153.2</v>
      </c>
      <c r="H132" s="42">
        <v>179000</v>
      </c>
      <c r="I132" s="42">
        <f>477666.66+15658</f>
        <v>493324.66</v>
      </c>
      <c r="J132" s="42"/>
      <c r="K132" s="42"/>
      <c r="L132" s="42"/>
      <c r="M132" s="42"/>
      <c r="N132" s="42"/>
      <c r="O132" s="42"/>
      <c r="P132" s="42"/>
      <c r="Q132" s="44"/>
      <c r="R132" s="42"/>
      <c r="S132" s="45">
        <f t="shared" si="4"/>
        <v>1376477.8599999999</v>
      </c>
      <c r="T132" s="36"/>
    </row>
    <row r="133" spans="1:20" s="37" customFormat="1" ht="27" hidden="1" customHeight="1" x14ac:dyDescent="0.25">
      <c r="A133" s="38">
        <v>2</v>
      </c>
      <c r="B133" s="39">
        <v>6</v>
      </c>
      <c r="C133" s="39">
        <v>1</v>
      </c>
      <c r="D133" s="39">
        <v>2</v>
      </c>
      <c r="E133" s="40" t="s">
        <v>23</v>
      </c>
      <c r="F133" s="41" t="s">
        <v>152</v>
      </c>
      <c r="G133" s="42">
        <v>0</v>
      </c>
      <c r="H133" s="42">
        <v>0</v>
      </c>
      <c r="I133" s="42">
        <v>0</v>
      </c>
      <c r="J133" s="42"/>
      <c r="K133" s="42"/>
      <c r="L133" s="42"/>
      <c r="M133" s="42"/>
      <c r="N133" s="42"/>
      <c r="O133" s="42"/>
      <c r="P133" s="42"/>
      <c r="Q133" s="44"/>
      <c r="R133" s="42"/>
      <c r="S133" s="45">
        <f t="shared" si="4"/>
        <v>0</v>
      </c>
    </row>
    <row r="134" spans="1:20" s="37" customFormat="1" ht="27" customHeight="1" x14ac:dyDescent="0.25">
      <c r="A134" s="38">
        <v>2</v>
      </c>
      <c r="B134" s="39">
        <v>6</v>
      </c>
      <c r="C134" s="39">
        <v>1</v>
      </c>
      <c r="D134" s="39">
        <v>3</v>
      </c>
      <c r="E134" s="40" t="s">
        <v>23</v>
      </c>
      <c r="F134" s="41" t="s">
        <v>153</v>
      </c>
      <c r="G134" s="42">
        <v>0</v>
      </c>
      <c r="H134" s="42">
        <f>63720+1283309.56</f>
        <v>1347029.56</v>
      </c>
      <c r="I134" s="42">
        <v>0</v>
      </c>
      <c r="J134" s="42"/>
      <c r="K134" s="42"/>
      <c r="L134" s="42"/>
      <c r="M134" s="42"/>
      <c r="N134" s="42"/>
      <c r="O134" s="42"/>
      <c r="P134" s="42"/>
      <c r="Q134" s="44"/>
      <c r="R134" s="42"/>
      <c r="S134" s="45">
        <f t="shared" si="4"/>
        <v>1347029.56</v>
      </c>
      <c r="T134" s="36"/>
    </row>
    <row r="135" spans="1:20" s="37" customFormat="1" ht="25.5" customHeight="1" x14ac:dyDescent="0.25">
      <c r="A135" s="38">
        <v>2</v>
      </c>
      <c r="B135" s="39">
        <v>6</v>
      </c>
      <c r="C135" s="39">
        <v>1</v>
      </c>
      <c r="D135" s="39">
        <v>4</v>
      </c>
      <c r="E135" s="40" t="s">
        <v>23</v>
      </c>
      <c r="F135" s="41" t="s">
        <v>154</v>
      </c>
      <c r="G135" s="42">
        <v>0</v>
      </c>
      <c r="H135" s="42">
        <v>0</v>
      </c>
      <c r="I135" s="42">
        <v>16570.13</v>
      </c>
      <c r="J135" s="42"/>
      <c r="K135" s="42"/>
      <c r="L135" s="42"/>
      <c r="M135" s="42"/>
      <c r="N135" s="42"/>
      <c r="O135" s="42"/>
      <c r="P135" s="42"/>
      <c r="Q135" s="44"/>
      <c r="R135" s="42"/>
      <c r="S135" s="45">
        <f t="shared" si="4"/>
        <v>16570.13</v>
      </c>
      <c r="T135" s="36"/>
    </row>
    <row r="136" spans="1:20" s="37" customFormat="1" ht="2.25" hidden="1" customHeight="1" x14ac:dyDescent="0.25">
      <c r="A136" s="38">
        <v>2</v>
      </c>
      <c r="B136" s="39">
        <v>6</v>
      </c>
      <c r="C136" s="39">
        <v>1</v>
      </c>
      <c r="D136" s="39">
        <v>9</v>
      </c>
      <c r="E136" s="40" t="s">
        <v>23</v>
      </c>
      <c r="F136" s="41" t="s">
        <v>155</v>
      </c>
      <c r="G136" s="42">
        <v>0</v>
      </c>
      <c r="H136" s="42">
        <v>0</v>
      </c>
      <c r="I136" s="42">
        <v>0</v>
      </c>
      <c r="J136" s="42"/>
      <c r="K136" s="42"/>
      <c r="L136" s="42"/>
      <c r="M136" s="42"/>
      <c r="N136" s="42"/>
      <c r="O136" s="42"/>
      <c r="P136" s="42"/>
      <c r="Q136" s="44"/>
      <c r="R136" s="42"/>
      <c r="S136" s="45">
        <f t="shared" si="4"/>
        <v>0</v>
      </c>
    </row>
    <row r="137" spans="1:20" s="37" customFormat="1" ht="27" hidden="1" customHeight="1" x14ac:dyDescent="0.25">
      <c r="A137" s="38">
        <v>2</v>
      </c>
      <c r="B137" s="39">
        <v>6</v>
      </c>
      <c r="C137" s="39">
        <v>2</v>
      </c>
      <c r="D137" s="39">
        <v>1</v>
      </c>
      <c r="E137" s="40" t="s">
        <v>23</v>
      </c>
      <c r="F137" s="41" t="s">
        <v>156</v>
      </c>
      <c r="G137" s="42">
        <v>0</v>
      </c>
      <c r="H137" s="42">
        <v>0</v>
      </c>
      <c r="I137" s="42">
        <v>0</v>
      </c>
      <c r="J137" s="42"/>
      <c r="K137" s="42"/>
      <c r="L137" s="70"/>
      <c r="M137" s="42"/>
      <c r="N137" s="42"/>
      <c r="O137" s="42"/>
      <c r="P137" s="42"/>
      <c r="Q137" s="44"/>
      <c r="R137" s="42"/>
      <c r="S137" s="45">
        <f t="shared" si="4"/>
        <v>0</v>
      </c>
    </row>
    <row r="138" spans="1:20" s="37" customFormat="1" ht="27" hidden="1" customHeight="1" x14ac:dyDescent="0.25">
      <c r="A138" s="38">
        <v>2</v>
      </c>
      <c r="B138" s="39">
        <v>6</v>
      </c>
      <c r="C138" s="39">
        <v>3</v>
      </c>
      <c r="D138" s="39">
        <v>1</v>
      </c>
      <c r="E138" s="40" t="s">
        <v>23</v>
      </c>
      <c r="F138" s="41" t="s">
        <v>157</v>
      </c>
      <c r="G138" s="42">
        <v>0</v>
      </c>
      <c r="H138" s="42">
        <v>0</v>
      </c>
      <c r="I138" s="42">
        <v>0</v>
      </c>
      <c r="J138" s="42"/>
      <c r="K138" s="42"/>
      <c r="L138" s="42"/>
      <c r="M138" s="42"/>
      <c r="N138" s="42"/>
      <c r="O138" s="42"/>
      <c r="P138" s="42"/>
      <c r="Q138" s="44"/>
      <c r="R138" s="42"/>
      <c r="S138" s="45">
        <f t="shared" si="4"/>
        <v>0</v>
      </c>
    </row>
    <row r="139" spans="1:20" s="37" customFormat="1" ht="25.5" customHeight="1" x14ac:dyDescent="0.25">
      <c r="A139" s="38">
        <v>2</v>
      </c>
      <c r="B139" s="39">
        <v>6</v>
      </c>
      <c r="C139" s="39">
        <v>4</v>
      </c>
      <c r="D139" s="39">
        <v>1</v>
      </c>
      <c r="E139" s="40" t="s">
        <v>23</v>
      </c>
      <c r="F139" s="41" t="s">
        <v>158</v>
      </c>
      <c r="G139" s="70">
        <v>0</v>
      </c>
      <c r="H139" s="70">
        <v>6434670</v>
      </c>
      <c r="I139" s="70">
        <v>0</v>
      </c>
      <c r="J139" s="70"/>
      <c r="K139" s="42"/>
      <c r="L139" s="70"/>
      <c r="M139" s="42"/>
      <c r="N139" s="42"/>
      <c r="O139" s="42"/>
      <c r="P139" s="42"/>
      <c r="Q139" s="44"/>
      <c r="R139" s="42"/>
      <c r="S139" s="45">
        <f t="shared" si="4"/>
        <v>6434670</v>
      </c>
      <c r="T139" s="36"/>
    </row>
    <row r="140" spans="1:20" s="37" customFormat="1" ht="27" hidden="1" customHeight="1" x14ac:dyDescent="0.25">
      <c r="A140" s="38">
        <v>2</v>
      </c>
      <c r="B140" s="39">
        <v>6</v>
      </c>
      <c r="C140" s="39">
        <v>4</v>
      </c>
      <c r="D140" s="39">
        <v>6</v>
      </c>
      <c r="E140" s="40" t="s">
        <v>23</v>
      </c>
      <c r="F140" s="41" t="s">
        <v>159</v>
      </c>
      <c r="G140" s="70">
        <v>0</v>
      </c>
      <c r="H140" s="70">
        <v>0</v>
      </c>
      <c r="I140" s="70">
        <v>0</v>
      </c>
      <c r="J140" s="70"/>
      <c r="K140" s="70"/>
      <c r="L140" s="42"/>
      <c r="M140" s="42"/>
      <c r="N140" s="42"/>
      <c r="O140" s="42"/>
      <c r="P140" s="42"/>
      <c r="Q140" s="44"/>
      <c r="R140" s="42"/>
      <c r="S140" s="45">
        <f t="shared" si="4"/>
        <v>0</v>
      </c>
    </row>
    <row r="141" spans="1:20" s="37" customFormat="1" ht="25.5" customHeight="1" x14ac:dyDescent="0.25">
      <c r="A141" s="38">
        <v>2</v>
      </c>
      <c r="B141" s="39">
        <v>6</v>
      </c>
      <c r="C141" s="39">
        <v>4</v>
      </c>
      <c r="D141" s="39">
        <v>7</v>
      </c>
      <c r="E141" s="40" t="s">
        <v>23</v>
      </c>
      <c r="F141" s="41" t="s">
        <v>160</v>
      </c>
      <c r="G141" s="70">
        <v>0</v>
      </c>
      <c r="H141" s="70">
        <v>820000</v>
      </c>
      <c r="I141" s="70">
        <v>1312000</v>
      </c>
      <c r="J141" s="70"/>
      <c r="K141" s="70"/>
      <c r="L141" s="42"/>
      <c r="M141" s="42"/>
      <c r="N141" s="42"/>
      <c r="O141" s="42"/>
      <c r="P141" s="42"/>
      <c r="Q141" s="44"/>
      <c r="R141" s="42"/>
      <c r="S141" s="45">
        <f t="shared" si="4"/>
        <v>2132000</v>
      </c>
    </row>
    <row r="142" spans="1:20" s="37" customFormat="1" ht="1.5" hidden="1" customHeight="1" x14ac:dyDescent="0.25">
      <c r="A142" s="38">
        <v>2</v>
      </c>
      <c r="B142" s="39">
        <v>6</v>
      </c>
      <c r="C142" s="39">
        <v>4</v>
      </c>
      <c r="D142" s="39">
        <v>8</v>
      </c>
      <c r="E142" s="40" t="s">
        <v>23</v>
      </c>
      <c r="F142" s="41" t="s">
        <v>161</v>
      </c>
      <c r="G142" s="42">
        <v>0</v>
      </c>
      <c r="H142" s="42">
        <v>0</v>
      </c>
      <c r="I142" s="42">
        <v>0</v>
      </c>
      <c r="J142" s="42"/>
      <c r="K142" s="42"/>
      <c r="L142" s="42"/>
      <c r="M142" s="42"/>
      <c r="N142" s="42"/>
      <c r="O142" s="42"/>
      <c r="P142" s="42"/>
      <c r="Q142" s="44"/>
      <c r="R142" s="42"/>
      <c r="S142" s="45">
        <f t="shared" si="4"/>
        <v>0</v>
      </c>
    </row>
    <row r="143" spans="1:20" s="37" customFormat="1" ht="27" hidden="1" customHeight="1" x14ac:dyDescent="0.25">
      <c r="A143" s="38">
        <v>2</v>
      </c>
      <c r="B143" s="39">
        <v>6</v>
      </c>
      <c r="C143" s="39">
        <v>5</v>
      </c>
      <c r="D143" s="39">
        <v>2</v>
      </c>
      <c r="E143" s="40" t="s">
        <v>23</v>
      </c>
      <c r="F143" s="41" t="s">
        <v>162</v>
      </c>
      <c r="G143" s="42">
        <v>0</v>
      </c>
      <c r="H143" s="42">
        <v>0</v>
      </c>
      <c r="I143" s="42">
        <v>0</v>
      </c>
      <c r="J143" s="42"/>
      <c r="K143" s="42"/>
      <c r="L143" s="42"/>
      <c r="M143" s="42"/>
      <c r="N143" s="42"/>
      <c r="O143" s="42"/>
      <c r="P143" s="42"/>
      <c r="Q143" s="44"/>
      <c r="R143" s="42"/>
      <c r="S143" s="45">
        <f t="shared" si="4"/>
        <v>0</v>
      </c>
    </row>
    <row r="144" spans="1:20" s="37" customFormat="1" ht="27" hidden="1" customHeight="1" x14ac:dyDescent="0.25">
      <c r="A144" s="38">
        <v>2</v>
      </c>
      <c r="B144" s="39">
        <v>6</v>
      </c>
      <c r="C144" s="39">
        <v>5</v>
      </c>
      <c r="D144" s="39">
        <v>5</v>
      </c>
      <c r="E144" s="40" t="s">
        <v>23</v>
      </c>
      <c r="F144" s="99" t="s">
        <v>163</v>
      </c>
      <c r="G144" s="42">
        <v>0</v>
      </c>
      <c r="H144" s="42">
        <v>0</v>
      </c>
      <c r="I144" s="42">
        <v>0</v>
      </c>
      <c r="J144" s="42"/>
      <c r="K144" s="42"/>
      <c r="L144" s="42"/>
      <c r="M144" s="42"/>
      <c r="N144" s="42"/>
      <c r="O144" s="42"/>
      <c r="P144" s="42"/>
      <c r="Q144" s="44"/>
      <c r="R144" s="42"/>
      <c r="S144" s="45">
        <f t="shared" si="4"/>
        <v>0</v>
      </c>
    </row>
    <row r="145" spans="1:20" s="37" customFormat="1" ht="27" hidden="1" customHeight="1" x14ac:dyDescent="0.25">
      <c r="A145" s="38">
        <v>2</v>
      </c>
      <c r="B145" s="39">
        <v>6</v>
      </c>
      <c r="C145" s="39">
        <v>5</v>
      </c>
      <c r="D145" s="39">
        <v>7</v>
      </c>
      <c r="E145" s="40" t="s">
        <v>23</v>
      </c>
      <c r="F145" s="41" t="s">
        <v>164</v>
      </c>
      <c r="G145" s="42">
        <v>0</v>
      </c>
      <c r="H145" s="42">
        <v>0</v>
      </c>
      <c r="I145" s="42">
        <v>0</v>
      </c>
      <c r="J145" s="42"/>
      <c r="K145" s="42"/>
      <c r="L145" s="42"/>
      <c r="M145" s="42"/>
      <c r="N145" s="42"/>
      <c r="O145" s="42"/>
      <c r="P145" s="42"/>
      <c r="Q145" s="44"/>
      <c r="R145" s="42"/>
      <c r="S145" s="45">
        <f t="shared" si="4"/>
        <v>0</v>
      </c>
    </row>
    <row r="146" spans="1:20" s="37" customFormat="1" ht="27" hidden="1" customHeight="1" x14ac:dyDescent="0.25">
      <c r="A146" s="38">
        <v>2</v>
      </c>
      <c r="B146" s="39">
        <v>6</v>
      </c>
      <c r="C146" s="39">
        <v>5</v>
      </c>
      <c r="D146" s="39">
        <v>8</v>
      </c>
      <c r="E146" s="40" t="s">
        <v>23</v>
      </c>
      <c r="F146" s="41" t="s">
        <v>165</v>
      </c>
      <c r="G146" s="42">
        <v>0</v>
      </c>
      <c r="H146" s="42">
        <v>0</v>
      </c>
      <c r="I146" s="42">
        <v>0</v>
      </c>
      <c r="J146" s="42"/>
      <c r="K146" s="42"/>
      <c r="L146" s="70"/>
      <c r="M146" s="42"/>
      <c r="N146" s="42"/>
      <c r="O146" s="42"/>
      <c r="P146" s="42"/>
      <c r="Q146" s="44"/>
      <c r="R146" s="42"/>
      <c r="S146" s="45">
        <f t="shared" si="4"/>
        <v>0</v>
      </c>
      <c r="T146" s="36"/>
    </row>
    <row r="147" spans="1:20" s="37" customFormat="1" ht="27" hidden="1" customHeight="1" x14ac:dyDescent="0.25">
      <c r="A147" s="38">
        <v>2</v>
      </c>
      <c r="B147" s="39">
        <v>6</v>
      </c>
      <c r="C147" s="39">
        <v>6</v>
      </c>
      <c r="D147" s="39">
        <v>2</v>
      </c>
      <c r="E147" s="40" t="s">
        <v>23</v>
      </c>
      <c r="F147" s="41" t="s">
        <v>166</v>
      </c>
      <c r="G147" s="42">
        <v>0</v>
      </c>
      <c r="H147" s="42">
        <v>0</v>
      </c>
      <c r="I147" s="42">
        <v>0</v>
      </c>
      <c r="J147" s="42"/>
      <c r="K147" s="42"/>
      <c r="L147" s="70"/>
      <c r="M147" s="42"/>
      <c r="N147" s="42"/>
      <c r="O147" s="42"/>
      <c r="P147" s="42"/>
      <c r="Q147" s="44"/>
      <c r="R147" s="42"/>
      <c r="S147" s="45">
        <f t="shared" si="4"/>
        <v>0</v>
      </c>
      <c r="T147" s="36"/>
    </row>
    <row r="148" spans="1:20" s="37" customFormat="1" ht="24.75" customHeight="1" x14ac:dyDescent="0.25">
      <c r="A148" s="38">
        <v>2</v>
      </c>
      <c r="B148" s="39">
        <v>6</v>
      </c>
      <c r="C148" s="39">
        <v>8</v>
      </c>
      <c r="D148" s="39">
        <v>3</v>
      </c>
      <c r="E148" s="40" t="s">
        <v>23</v>
      </c>
      <c r="F148" s="41" t="s">
        <v>167</v>
      </c>
      <c r="G148" s="42">
        <v>8544.0300000000007</v>
      </c>
      <c r="H148" s="42">
        <v>0</v>
      </c>
      <c r="I148" s="42">
        <v>0</v>
      </c>
      <c r="J148" s="42"/>
      <c r="K148" s="42"/>
      <c r="L148" s="70"/>
      <c r="M148" s="42"/>
      <c r="N148" s="42"/>
      <c r="O148" s="42"/>
      <c r="P148" s="42"/>
      <c r="Q148" s="44"/>
      <c r="R148" s="42"/>
      <c r="S148" s="45">
        <f t="shared" si="4"/>
        <v>8544.0300000000007</v>
      </c>
      <c r="T148" s="36"/>
    </row>
    <row r="149" spans="1:20" s="37" customFormat="1" ht="0.75" hidden="1" customHeight="1" x14ac:dyDescent="0.25">
      <c r="A149" s="38">
        <v>2</v>
      </c>
      <c r="B149" s="39">
        <v>6</v>
      </c>
      <c r="C149" s="39">
        <v>8</v>
      </c>
      <c r="D149" s="39">
        <v>6</v>
      </c>
      <c r="E149" s="40" t="s">
        <v>23</v>
      </c>
      <c r="F149" s="41" t="s">
        <v>168</v>
      </c>
      <c r="G149" s="42">
        <v>0</v>
      </c>
      <c r="H149" s="42">
        <v>0</v>
      </c>
      <c r="I149" s="42">
        <v>0</v>
      </c>
      <c r="J149" s="42"/>
      <c r="K149" s="42"/>
      <c r="L149" s="70"/>
      <c r="M149" s="42"/>
      <c r="N149" s="42"/>
      <c r="O149" s="42"/>
      <c r="P149" s="42"/>
      <c r="Q149" s="44"/>
      <c r="R149" s="42"/>
      <c r="S149" s="45">
        <f t="shared" si="4"/>
        <v>0</v>
      </c>
      <c r="T149" s="36"/>
    </row>
    <row r="150" spans="1:20" s="37" customFormat="1" ht="21.75" hidden="1" customHeight="1" x14ac:dyDescent="0.25">
      <c r="A150" s="38">
        <v>2</v>
      </c>
      <c r="B150" s="39">
        <v>6</v>
      </c>
      <c r="C150" s="39">
        <v>10</v>
      </c>
      <c r="D150" s="39">
        <v>2</v>
      </c>
      <c r="E150" s="40" t="s">
        <v>23</v>
      </c>
      <c r="F150" s="72" t="s">
        <v>169</v>
      </c>
      <c r="G150" s="42">
        <v>0</v>
      </c>
      <c r="H150" s="42">
        <v>0</v>
      </c>
      <c r="I150" s="42">
        <v>0</v>
      </c>
      <c r="J150" s="42">
        <v>0</v>
      </c>
      <c r="K150" s="42">
        <v>0</v>
      </c>
      <c r="L150" s="42">
        <v>0</v>
      </c>
      <c r="M150" s="42">
        <v>0</v>
      </c>
      <c r="N150" s="42">
        <v>0</v>
      </c>
      <c r="O150" s="42">
        <v>0</v>
      </c>
      <c r="P150" s="42"/>
      <c r="Q150" s="44"/>
      <c r="R150" s="42"/>
      <c r="S150" s="45">
        <f t="shared" si="4"/>
        <v>0</v>
      </c>
      <c r="T150" s="36"/>
    </row>
    <row r="151" spans="1:20" s="37" customFormat="1" ht="0.75" hidden="1" customHeight="1" x14ac:dyDescent="0.25">
      <c r="A151" s="38"/>
      <c r="B151" s="39"/>
      <c r="C151" s="39"/>
      <c r="D151" s="39"/>
      <c r="E151" s="40"/>
      <c r="F151" s="41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4"/>
      <c r="R151" s="42"/>
      <c r="S151" s="45"/>
      <c r="T151" s="36"/>
    </row>
    <row r="152" spans="1:20" s="37" customFormat="1" ht="21.75" hidden="1" customHeight="1" x14ac:dyDescent="0.25">
      <c r="A152" s="90"/>
      <c r="B152" s="91"/>
      <c r="C152" s="91"/>
      <c r="D152" s="91"/>
      <c r="E152" s="92"/>
      <c r="F152" s="93" t="s">
        <v>170</v>
      </c>
      <c r="G152" s="94">
        <f t="shared" ref="G152:R152" si="8">SUM(G155)</f>
        <v>0</v>
      </c>
      <c r="H152" s="94">
        <f t="shared" si="8"/>
        <v>0</v>
      </c>
      <c r="I152" s="94">
        <f t="shared" si="8"/>
        <v>0</v>
      </c>
      <c r="J152" s="94">
        <f t="shared" si="8"/>
        <v>0</v>
      </c>
      <c r="K152" s="94">
        <f t="shared" si="8"/>
        <v>0</v>
      </c>
      <c r="L152" s="94">
        <f t="shared" si="8"/>
        <v>0</v>
      </c>
      <c r="M152" s="94">
        <f t="shared" si="8"/>
        <v>0</v>
      </c>
      <c r="N152" s="94">
        <f t="shared" si="8"/>
        <v>0</v>
      </c>
      <c r="O152" s="94">
        <f t="shared" si="8"/>
        <v>0</v>
      </c>
      <c r="P152" s="94">
        <f t="shared" si="8"/>
        <v>0</v>
      </c>
      <c r="Q152" s="95">
        <f t="shared" si="8"/>
        <v>0</v>
      </c>
      <c r="R152" s="94">
        <f t="shared" si="8"/>
        <v>0</v>
      </c>
      <c r="S152" s="96">
        <f t="shared" ref="S152:S168" si="9">SUM(G152:R152)</f>
        <v>0</v>
      </c>
    </row>
    <row r="153" spans="1:20" ht="21.75" hidden="1" customHeight="1" x14ac:dyDescent="0.3">
      <c r="A153" s="38">
        <v>2</v>
      </c>
      <c r="B153" s="39">
        <v>7</v>
      </c>
      <c r="C153" s="39">
        <v>1</v>
      </c>
      <c r="D153" s="39">
        <v>2</v>
      </c>
      <c r="E153" s="40" t="s">
        <v>23</v>
      </c>
      <c r="F153" s="41" t="s">
        <v>171</v>
      </c>
      <c r="G153" s="100">
        <v>0</v>
      </c>
      <c r="H153" s="101">
        <v>0</v>
      </c>
      <c r="I153" s="101">
        <v>0</v>
      </c>
      <c r="J153" s="101">
        <v>0</v>
      </c>
      <c r="K153" s="42"/>
      <c r="L153" s="101"/>
      <c r="M153" s="101">
        <v>0</v>
      </c>
      <c r="N153" s="101">
        <v>0</v>
      </c>
      <c r="O153" s="101"/>
      <c r="P153" s="101"/>
      <c r="Q153" s="102"/>
      <c r="R153" s="101"/>
      <c r="S153" s="45">
        <f>SUM(G153:R153)</f>
        <v>0</v>
      </c>
    </row>
    <row r="154" spans="1:20" ht="21.75" hidden="1" customHeight="1" x14ac:dyDescent="0.3">
      <c r="A154" s="38">
        <v>2</v>
      </c>
      <c r="B154" s="39">
        <v>7</v>
      </c>
      <c r="C154" s="39">
        <v>1</v>
      </c>
      <c r="D154" s="39">
        <v>3</v>
      </c>
      <c r="E154" s="40" t="s">
        <v>23</v>
      </c>
      <c r="F154" s="72" t="s">
        <v>172</v>
      </c>
      <c r="G154" s="100">
        <v>0</v>
      </c>
      <c r="H154" s="101">
        <v>0</v>
      </c>
      <c r="I154" s="101">
        <v>0</v>
      </c>
      <c r="J154" s="101"/>
      <c r="K154" s="42"/>
      <c r="L154" s="101"/>
      <c r="M154" s="101">
        <v>0</v>
      </c>
      <c r="N154" s="101">
        <v>0</v>
      </c>
      <c r="O154" s="101"/>
      <c r="P154" s="101"/>
      <c r="Q154" s="102"/>
      <c r="R154" s="101"/>
      <c r="S154" s="45">
        <f>SUM(G154:R154)</f>
        <v>0</v>
      </c>
    </row>
    <row r="155" spans="1:20" s="37" customFormat="1" ht="21.75" hidden="1" customHeight="1" x14ac:dyDescent="0.25">
      <c r="A155" s="38">
        <v>2</v>
      </c>
      <c r="B155" s="39">
        <v>7</v>
      </c>
      <c r="C155" s="39">
        <v>2</v>
      </c>
      <c r="D155" s="39">
        <v>1</v>
      </c>
      <c r="E155" s="40" t="s">
        <v>23</v>
      </c>
      <c r="F155" s="41" t="s">
        <v>173</v>
      </c>
      <c r="G155" s="42">
        <v>0</v>
      </c>
      <c r="H155" s="42">
        <v>0</v>
      </c>
      <c r="I155" s="42">
        <v>0</v>
      </c>
      <c r="J155" s="42"/>
      <c r="K155" s="42"/>
      <c r="L155" s="42"/>
      <c r="M155" s="42"/>
      <c r="N155" s="42"/>
      <c r="O155" s="42"/>
      <c r="P155" s="42"/>
      <c r="Q155" s="44"/>
      <c r="R155" s="42"/>
      <c r="S155" s="45">
        <f>SUM(G155:R155)</f>
        <v>0</v>
      </c>
      <c r="T155" s="36"/>
    </row>
    <row r="156" spans="1:20" s="37" customFormat="1" ht="21.75" hidden="1" customHeight="1" x14ac:dyDescent="0.25">
      <c r="A156" s="38"/>
      <c r="B156" s="39"/>
      <c r="C156" s="39"/>
      <c r="D156" s="39"/>
      <c r="E156" s="40"/>
      <c r="F156" s="41"/>
      <c r="G156" s="41"/>
      <c r="H156" s="42"/>
      <c r="I156" s="42"/>
      <c r="J156" s="42"/>
      <c r="K156" s="42"/>
      <c r="L156" s="42"/>
      <c r="M156" s="42"/>
      <c r="N156" s="42"/>
      <c r="O156" s="42"/>
      <c r="P156" s="42"/>
      <c r="Q156" s="44"/>
      <c r="R156" s="42"/>
      <c r="S156" s="45"/>
    </row>
    <row r="157" spans="1:20" s="37" customFormat="1" ht="21.75" hidden="1" customHeight="1" x14ac:dyDescent="0.25">
      <c r="A157" s="90"/>
      <c r="B157" s="91"/>
      <c r="C157" s="91"/>
      <c r="D157" s="91"/>
      <c r="E157" s="92"/>
      <c r="F157" s="93" t="s">
        <v>174</v>
      </c>
      <c r="G157" s="97">
        <f t="shared" ref="G157:R157" si="10">SUM(G158:G159)</f>
        <v>0</v>
      </c>
      <c r="H157" s="97">
        <f t="shared" si="10"/>
        <v>0</v>
      </c>
      <c r="I157" s="97">
        <f t="shared" si="10"/>
        <v>0</v>
      </c>
      <c r="J157" s="97">
        <f t="shared" si="10"/>
        <v>0</v>
      </c>
      <c r="K157" s="97">
        <f t="shared" si="10"/>
        <v>0</v>
      </c>
      <c r="L157" s="97">
        <f t="shared" si="10"/>
        <v>0</v>
      </c>
      <c r="M157" s="97">
        <f t="shared" si="10"/>
        <v>0</v>
      </c>
      <c r="N157" s="97">
        <f t="shared" si="10"/>
        <v>0</v>
      </c>
      <c r="O157" s="97">
        <f t="shared" si="10"/>
        <v>0</v>
      </c>
      <c r="P157" s="97">
        <f t="shared" si="10"/>
        <v>0</v>
      </c>
      <c r="Q157" s="103">
        <f t="shared" si="10"/>
        <v>0</v>
      </c>
      <c r="R157" s="97">
        <f t="shared" si="10"/>
        <v>0</v>
      </c>
      <c r="S157" s="96">
        <f t="shared" si="9"/>
        <v>0</v>
      </c>
    </row>
    <row r="158" spans="1:20" s="37" customFormat="1" ht="21.75" hidden="1" customHeight="1" x14ac:dyDescent="0.25">
      <c r="A158" s="38">
        <v>2</v>
      </c>
      <c r="B158" s="39">
        <v>9</v>
      </c>
      <c r="C158" s="39">
        <v>1</v>
      </c>
      <c r="D158" s="39">
        <v>1</v>
      </c>
      <c r="E158" s="40" t="s">
        <v>23</v>
      </c>
      <c r="F158" s="41" t="s">
        <v>175</v>
      </c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4"/>
      <c r="R158" s="42"/>
      <c r="S158" s="45">
        <f t="shared" si="9"/>
        <v>0</v>
      </c>
      <c r="T158" s="36"/>
    </row>
    <row r="159" spans="1:20" s="37" customFormat="1" ht="21.75" hidden="1" customHeight="1" x14ac:dyDescent="0.25">
      <c r="A159" s="38">
        <v>2</v>
      </c>
      <c r="B159" s="39">
        <v>9</v>
      </c>
      <c r="C159" s="39">
        <v>1</v>
      </c>
      <c r="D159" s="39">
        <v>2</v>
      </c>
      <c r="E159" s="40" t="s">
        <v>23</v>
      </c>
      <c r="F159" s="41" t="s">
        <v>176</v>
      </c>
      <c r="G159" s="42">
        <v>0</v>
      </c>
      <c r="H159" s="42">
        <v>0</v>
      </c>
      <c r="I159" s="42">
        <v>0</v>
      </c>
      <c r="J159" s="42">
        <v>0</v>
      </c>
      <c r="K159" s="42">
        <v>0</v>
      </c>
      <c r="L159" s="42">
        <v>0</v>
      </c>
      <c r="M159" s="42">
        <v>0</v>
      </c>
      <c r="N159" s="42">
        <v>0</v>
      </c>
      <c r="O159" s="42">
        <v>0</v>
      </c>
      <c r="P159" s="42"/>
      <c r="Q159" s="44"/>
      <c r="R159" s="42"/>
      <c r="S159" s="45">
        <f t="shared" si="9"/>
        <v>0</v>
      </c>
    </row>
    <row r="160" spans="1:20" s="37" customFormat="1" ht="21.75" hidden="1" customHeight="1" x14ac:dyDescent="0.25">
      <c r="A160" s="38"/>
      <c r="B160" s="39"/>
      <c r="C160" s="39"/>
      <c r="D160" s="39"/>
      <c r="E160" s="40"/>
      <c r="F160" s="41"/>
      <c r="G160" s="41"/>
      <c r="H160" s="42"/>
      <c r="I160" s="42"/>
      <c r="J160" s="42"/>
      <c r="K160" s="42"/>
      <c r="L160" s="42"/>
      <c r="M160" s="42"/>
      <c r="N160" s="42"/>
      <c r="O160" s="42"/>
      <c r="P160" s="42"/>
      <c r="Q160" s="44"/>
      <c r="R160" s="42"/>
      <c r="S160" s="45"/>
    </row>
    <row r="161" spans="1:20" s="37" customFormat="1" ht="21.75" hidden="1" customHeight="1" x14ac:dyDescent="0.25">
      <c r="A161" s="90"/>
      <c r="B161" s="91"/>
      <c r="C161" s="91"/>
      <c r="D161" s="91"/>
      <c r="E161" s="92"/>
      <c r="F161" s="93" t="s">
        <v>177</v>
      </c>
      <c r="G161" s="94">
        <f>SUM(G162)</f>
        <v>0</v>
      </c>
      <c r="H161" s="94">
        <f t="shared" ref="H161:R161" si="11">SUM(H162)</f>
        <v>0</v>
      </c>
      <c r="I161" s="94">
        <f t="shared" si="11"/>
        <v>0</v>
      </c>
      <c r="J161" s="94">
        <f t="shared" si="11"/>
        <v>0</v>
      </c>
      <c r="K161" s="94">
        <f t="shared" si="11"/>
        <v>0</v>
      </c>
      <c r="L161" s="94">
        <f t="shared" si="11"/>
        <v>0</v>
      </c>
      <c r="M161" s="94">
        <f t="shared" si="11"/>
        <v>0</v>
      </c>
      <c r="N161" s="94">
        <f t="shared" si="11"/>
        <v>0</v>
      </c>
      <c r="O161" s="94">
        <f t="shared" si="11"/>
        <v>0</v>
      </c>
      <c r="P161" s="94">
        <f t="shared" si="11"/>
        <v>0</v>
      </c>
      <c r="Q161" s="95">
        <f t="shared" si="11"/>
        <v>0</v>
      </c>
      <c r="R161" s="94">
        <f t="shared" si="11"/>
        <v>0</v>
      </c>
      <c r="S161" s="96">
        <f t="shared" si="9"/>
        <v>0</v>
      </c>
    </row>
    <row r="162" spans="1:20" s="37" customFormat="1" ht="21.75" hidden="1" customHeight="1" x14ac:dyDescent="0.25">
      <c r="A162" s="38">
        <v>3</v>
      </c>
      <c r="B162" s="39">
        <v>1</v>
      </c>
      <c r="C162" s="39">
        <v>1</v>
      </c>
      <c r="D162" s="39">
        <v>1</v>
      </c>
      <c r="E162" s="40" t="s">
        <v>23</v>
      </c>
      <c r="F162" s="41" t="s">
        <v>177</v>
      </c>
      <c r="G162" s="42">
        <v>0</v>
      </c>
      <c r="H162" s="42">
        <v>0</v>
      </c>
      <c r="I162" s="42"/>
      <c r="J162" s="42"/>
      <c r="K162" s="42">
        <v>0</v>
      </c>
      <c r="L162" s="42">
        <v>0</v>
      </c>
      <c r="M162" s="42">
        <v>0</v>
      </c>
      <c r="N162" s="42">
        <v>0</v>
      </c>
      <c r="O162" s="42">
        <v>0</v>
      </c>
      <c r="P162" s="42"/>
      <c r="Q162" s="44"/>
      <c r="R162" s="42"/>
      <c r="S162" s="45">
        <f t="shared" si="9"/>
        <v>0</v>
      </c>
    </row>
    <row r="163" spans="1:20" s="37" customFormat="1" ht="21.75" hidden="1" customHeight="1" x14ac:dyDescent="0.25">
      <c r="A163" s="38"/>
      <c r="B163" s="39"/>
      <c r="C163" s="39"/>
      <c r="D163" s="39"/>
      <c r="E163" s="40"/>
      <c r="F163" s="41"/>
      <c r="G163" s="41"/>
      <c r="H163" s="42"/>
      <c r="I163" s="42"/>
      <c r="J163" s="42"/>
      <c r="K163" s="42"/>
      <c r="L163" s="42"/>
      <c r="M163" s="42"/>
      <c r="N163" s="42"/>
      <c r="O163" s="42"/>
      <c r="P163" s="42"/>
      <c r="Q163" s="44"/>
      <c r="R163" s="42"/>
      <c r="S163" s="45">
        <f t="shared" si="9"/>
        <v>0</v>
      </c>
    </row>
    <row r="164" spans="1:20" s="37" customFormat="1" ht="21.75" hidden="1" customHeight="1" x14ac:dyDescent="0.25">
      <c r="A164" s="90"/>
      <c r="B164" s="91"/>
      <c r="C164" s="91"/>
      <c r="D164" s="91"/>
      <c r="E164" s="92"/>
      <c r="F164" s="93" t="s">
        <v>178</v>
      </c>
      <c r="G164" s="94">
        <f t="shared" ref="G164:R164" si="12">SUM(G165:G165)</f>
        <v>0</v>
      </c>
      <c r="H164" s="94">
        <f t="shared" si="12"/>
        <v>0</v>
      </c>
      <c r="I164" s="94">
        <f t="shared" si="12"/>
        <v>0</v>
      </c>
      <c r="J164" s="94">
        <f t="shared" si="12"/>
        <v>0</v>
      </c>
      <c r="K164" s="94">
        <f t="shared" si="12"/>
        <v>0</v>
      </c>
      <c r="L164" s="94">
        <f t="shared" si="12"/>
        <v>0</v>
      </c>
      <c r="M164" s="94">
        <f t="shared" si="12"/>
        <v>0</v>
      </c>
      <c r="N164" s="94">
        <f t="shared" si="12"/>
        <v>0</v>
      </c>
      <c r="O164" s="94">
        <f t="shared" si="12"/>
        <v>0</v>
      </c>
      <c r="P164" s="94">
        <f t="shared" si="12"/>
        <v>0</v>
      </c>
      <c r="Q164" s="95">
        <f t="shared" si="12"/>
        <v>0</v>
      </c>
      <c r="R164" s="94">
        <f t="shared" si="12"/>
        <v>0</v>
      </c>
      <c r="S164" s="96">
        <f t="shared" si="9"/>
        <v>0</v>
      </c>
    </row>
    <row r="165" spans="1:20" s="37" customFormat="1" ht="21.75" hidden="1" customHeight="1" x14ac:dyDescent="0.25">
      <c r="A165" s="38">
        <v>4</v>
      </c>
      <c r="B165" s="39">
        <v>2</v>
      </c>
      <c r="C165" s="39">
        <v>1</v>
      </c>
      <c r="D165" s="39">
        <v>5</v>
      </c>
      <c r="E165" s="40" t="s">
        <v>23</v>
      </c>
      <c r="F165" s="104" t="s">
        <v>179</v>
      </c>
      <c r="G165" s="42">
        <v>0</v>
      </c>
      <c r="H165" s="42">
        <v>0</v>
      </c>
      <c r="I165" s="42">
        <v>0</v>
      </c>
      <c r="J165" s="42">
        <v>0</v>
      </c>
      <c r="K165" s="42">
        <v>0</v>
      </c>
      <c r="L165" s="42">
        <v>0</v>
      </c>
      <c r="M165" s="42">
        <v>0</v>
      </c>
      <c r="N165" s="42">
        <v>0</v>
      </c>
      <c r="O165" s="42"/>
      <c r="P165" s="42"/>
      <c r="Q165" s="44"/>
      <c r="R165" s="42"/>
      <c r="S165" s="45">
        <f t="shared" si="9"/>
        <v>0</v>
      </c>
    </row>
    <row r="166" spans="1:20" s="37" customFormat="1" ht="21.75" hidden="1" customHeight="1" x14ac:dyDescent="0.25">
      <c r="A166" s="38"/>
      <c r="B166" s="39"/>
      <c r="C166" s="39"/>
      <c r="D166" s="39"/>
      <c r="E166" s="40"/>
      <c r="F166" s="41"/>
      <c r="G166" s="41"/>
      <c r="H166" s="42"/>
      <c r="I166" s="42"/>
      <c r="J166" s="42"/>
      <c r="K166" s="42"/>
      <c r="L166" s="42"/>
      <c r="M166" s="42"/>
      <c r="N166" s="42"/>
      <c r="O166" s="42"/>
      <c r="P166" s="42"/>
      <c r="Q166" s="44"/>
      <c r="R166" s="42"/>
      <c r="S166" s="45"/>
    </row>
    <row r="167" spans="1:20" s="37" customFormat="1" ht="21.75" hidden="1" customHeight="1" x14ac:dyDescent="0.25">
      <c r="A167" s="90"/>
      <c r="B167" s="91"/>
      <c r="C167" s="91"/>
      <c r="D167" s="91"/>
      <c r="E167" s="92"/>
      <c r="F167" s="93" t="s">
        <v>180</v>
      </c>
      <c r="G167" s="94">
        <f>SUM(G168)</f>
        <v>0</v>
      </c>
      <c r="H167" s="94">
        <f t="shared" ref="H167:R167" si="13">SUM(H168)</f>
        <v>0</v>
      </c>
      <c r="I167" s="94">
        <f t="shared" si="13"/>
        <v>0</v>
      </c>
      <c r="J167" s="94">
        <f t="shared" si="13"/>
        <v>0</v>
      </c>
      <c r="K167" s="94">
        <f t="shared" si="13"/>
        <v>0</v>
      </c>
      <c r="L167" s="94">
        <f t="shared" si="13"/>
        <v>0</v>
      </c>
      <c r="M167" s="94">
        <f t="shared" si="13"/>
        <v>0</v>
      </c>
      <c r="N167" s="94">
        <f t="shared" si="13"/>
        <v>0</v>
      </c>
      <c r="O167" s="94">
        <f t="shared" si="13"/>
        <v>0</v>
      </c>
      <c r="P167" s="94">
        <f t="shared" si="13"/>
        <v>0</v>
      </c>
      <c r="Q167" s="95">
        <f t="shared" si="13"/>
        <v>0</v>
      </c>
      <c r="R167" s="94">
        <f t="shared" si="13"/>
        <v>0</v>
      </c>
      <c r="S167" s="96">
        <f t="shared" si="9"/>
        <v>0</v>
      </c>
    </row>
    <row r="168" spans="1:20" s="37" customFormat="1" ht="21.75" hidden="1" customHeight="1" x14ac:dyDescent="0.25">
      <c r="A168" s="105" t="s">
        <v>181</v>
      </c>
      <c r="B168" s="39">
        <v>2</v>
      </c>
      <c r="C168" s="39">
        <v>2</v>
      </c>
      <c r="D168" s="39">
        <v>1</v>
      </c>
      <c r="E168" s="40" t="s">
        <v>23</v>
      </c>
      <c r="F168" s="41" t="s">
        <v>182</v>
      </c>
      <c r="G168" s="42">
        <v>0</v>
      </c>
      <c r="H168" s="42">
        <v>0</v>
      </c>
      <c r="I168" s="42">
        <v>0</v>
      </c>
      <c r="J168" s="42">
        <v>0</v>
      </c>
      <c r="K168" s="42">
        <v>0</v>
      </c>
      <c r="L168" s="42">
        <v>0</v>
      </c>
      <c r="M168" s="42">
        <v>0</v>
      </c>
      <c r="N168" s="42">
        <v>0</v>
      </c>
      <c r="O168" s="42"/>
      <c r="P168" s="42"/>
      <c r="Q168" s="44"/>
      <c r="R168" s="42"/>
      <c r="S168" s="45">
        <f t="shared" si="9"/>
        <v>0</v>
      </c>
      <c r="T168" s="80"/>
    </row>
    <row r="169" spans="1:20" s="37" customFormat="1" ht="21.75" customHeight="1" thickBot="1" x14ac:dyDescent="0.3">
      <c r="A169" s="49"/>
      <c r="B169" s="52"/>
      <c r="C169" s="52"/>
      <c r="D169" s="52"/>
      <c r="E169" s="52"/>
      <c r="F169" s="52"/>
      <c r="G169" s="52"/>
      <c r="H169" s="53"/>
      <c r="I169" s="53"/>
      <c r="J169" s="53"/>
      <c r="K169" s="53"/>
      <c r="L169" s="53"/>
      <c r="M169" s="53"/>
      <c r="N169" s="53"/>
      <c r="O169" s="53"/>
      <c r="P169" s="53"/>
      <c r="Q169" s="55"/>
      <c r="R169" s="53"/>
      <c r="S169" s="56"/>
      <c r="T169" s="36"/>
    </row>
    <row r="170" spans="1:20" s="37" customFormat="1" ht="21.75" customHeight="1" thickBot="1" x14ac:dyDescent="0.3">
      <c r="A170" s="120" t="s">
        <v>183</v>
      </c>
      <c r="B170" s="121"/>
      <c r="C170" s="121"/>
      <c r="D170" s="121"/>
      <c r="E170" s="121"/>
      <c r="F170" s="121"/>
      <c r="G170" s="64">
        <f t="shared" ref="G170:S170" si="14">SUM(G167+G164+G161+G157+G152+G131+G127+G108+G74+G29+G8)</f>
        <v>145457125.55000001</v>
      </c>
      <c r="H170" s="64">
        <f t="shared" si="14"/>
        <v>950642749.35000002</v>
      </c>
      <c r="I170" s="64">
        <f t="shared" si="14"/>
        <v>623561312.33999979</v>
      </c>
      <c r="J170" s="64">
        <f t="shared" si="14"/>
        <v>0</v>
      </c>
      <c r="K170" s="64">
        <f t="shared" si="14"/>
        <v>0</v>
      </c>
      <c r="L170" s="64">
        <f t="shared" si="14"/>
        <v>0</v>
      </c>
      <c r="M170" s="64">
        <f t="shared" si="14"/>
        <v>0</v>
      </c>
      <c r="N170" s="64">
        <f t="shared" si="14"/>
        <v>0</v>
      </c>
      <c r="O170" s="64">
        <f t="shared" si="14"/>
        <v>0</v>
      </c>
      <c r="P170" s="64">
        <f t="shared" si="14"/>
        <v>0</v>
      </c>
      <c r="Q170" s="64">
        <f t="shared" si="14"/>
        <v>0</v>
      </c>
      <c r="R170" s="64">
        <f t="shared" si="14"/>
        <v>0</v>
      </c>
      <c r="S170" s="67">
        <f t="shared" si="14"/>
        <v>1719661187.2400002</v>
      </c>
      <c r="T170" s="36"/>
    </row>
    <row r="171" spans="1:20" ht="19.5" customHeight="1" x14ac:dyDescent="0.3">
      <c r="A171" s="10"/>
      <c r="B171" s="9"/>
      <c r="C171" s="9"/>
      <c r="D171" s="9"/>
      <c r="E171" s="9"/>
      <c r="F171" s="9"/>
      <c r="G171" s="106"/>
      <c r="H171" s="6"/>
      <c r="I171" s="6"/>
      <c r="J171" s="6"/>
      <c r="K171" s="7"/>
      <c r="L171" s="6"/>
      <c r="M171" s="6"/>
      <c r="N171" s="6"/>
      <c r="O171" s="6"/>
      <c r="P171" s="6"/>
      <c r="Q171" s="8"/>
      <c r="R171" s="6"/>
      <c r="S171" s="6"/>
    </row>
    <row r="172" spans="1:20" ht="15.75" customHeight="1" x14ac:dyDescent="0.3">
      <c r="A172" s="10"/>
      <c r="B172" s="9"/>
      <c r="C172" s="9"/>
      <c r="D172" s="9"/>
      <c r="E172" s="9"/>
      <c r="F172" s="10"/>
      <c r="G172" s="9"/>
      <c r="H172" s="6"/>
      <c r="I172" s="6"/>
      <c r="J172" s="6"/>
      <c r="K172" s="7"/>
      <c r="L172" s="6"/>
      <c r="M172" s="6"/>
      <c r="N172" s="6"/>
      <c r="O172" s="6"/>
      <c r="P172" s="6"/>
      <c r="Q172" s="8"/>
      <c r="R172" s="6"/>
      <c r="S172" s="6"/>
    </row>
    <row r="173" spans="1:20" ht="23.25" customHeight="1" x14ac:dyDescent="0.3">
      <c r="A173" s="10"/>
      <c r="B173" s="9"/>
      <c r="C173" s="9"/>
      <c r="D173" s="9"/>
      <c r="E173" s="9"/>
      <c r="F173" s="10"/>
      <c r="G173" s="9"/>
      <c r="H173" s="6"/>
      <c r="I173" s="6"/>
      <c r="J173" s="6"/>
      <c r="K173" s="7"/>
      <c r="L173" s="6"/>
      <c r="M173" s="6"/>
      <c r="N173" s="6"/>
      <c r="O173" s="6"/>
      <c r="P173" s="6"/>
      <c r="Q173" s="8"/>
      <c r="R173" s="6"/>
      <c r="S173" s="106"/>
    </row>
    <row r="174" spans="1:20" ht="19.5" customHeight="1" x14ac:dyDescent="0.3">
      <c r="A174" s="10"/>
      <c r="B174" s="9"/>
      <c r="C174" s="9"/>
      <c r="D174" s="9"/>
      <c r="E174" s="9"/>
      <c r="F174" s="10"/>
      <c r="G174" s="9"/>
      <c r="H174" s="6"/>
      <c r="I174" s="6"/>
      <c r="J174" s="6"/>
      <c r="K174" s="7"/>
      <c r="L174" s="6"/>
      <c r="M174" s="6"/>
      <c r="N174" s="6"/>
      <c r="O174" s="6"/>
      <c r="P174" s="6"/>
      <c r="Q174" s="8"/>
      <c r="R174" s="6"/>
      <c r="S174" s="106"/>
    </row>
    <row r="175" spans="1:20" ht="28.5" customHeight="1" x14ac:dyDescent="0.3">
      <c r="A175" s="116" t="s">
        <v>184</v>
      </c>
      <c r="B175" s="116"/>
      <c r="C175" s="116"/>
      <c r="D175" s="116"/>
      <c r="E175" s="116"/>
      <c r="F175" s="116"/>
      <c r="G175" s="116" t="s">
        <v>185</v>
      </c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</row>
    <row r="176" spans="1:20" ht="28.5" customHeight="1" x14ac:dyDescent="0.3">
      <c r="A176" s="115" t="s">
        <v>186</v>
      </c>
      <c r="B176" s="115"/>
      <c r="C176" s="115"/>
      <c r="D176" s="115"/>
      <c r="E176" s="115"/>
      <c r="F176" s="115"/>
      <c r="G176" s="115" t="s">
        <v>187</v>
      </c>
      <c r="H176" s="115"/>
      <c r="I176" s="115"/>
      <c r="J176" s="115"/>
      <c r="K176" s="115"/>
      <c r="L176" s="115"/>
      <c r="M176" s="115"/>
      <c r="N176" s="115"/>
      <c r="O176" s="115"/>
      <c r="P176" s="115"/>
      <c r="Q176" s="115"/>
      <c r="R176" s="115"/>
      <c r="S176" s="115"/>
    </row>
    <row r="177" spans="1:19" ht="12.75" customHeight="1" x14ac:dyDescent="0.3">
      <c r="A177" s="10"/>
      <c r="B177" s="107"/>
      <c r="C177" s="107"/>
      <c r="D177" s="107"/>
      <c r="E177" s="107"/>
      <c r="F177" s="107"/>
      <c r="G177" s="108"/>
      <c r="H177" s="107"/>
      <c r="I177" s="107"/>
      <c r="J177" s="107"/>
      <c r="K177" s="107"/>
      <c r="L177" s="107"/>
      <c r="M177" s="109"/>
      <c r="N177" s="109"/>
      <c r="O177" s="109"/>
      <c r="P177" s="109"/>
      <c r="Q177" s="110"/>
      <c r="R177" s="109"/>
      <c r="S177" s="107"/>
    </row>
    <row r="178" spans="1:19" ht="24" customHeight="1" x14ac:dyDescent="0.3">
      <c r="A178" s="10"/>
      <c r="B178" s="107"/>
      <c r="C178" s="107"/>
      <c r="D178" s="107"/>
      <c r="E178" s="107"/>
      <c r="F178" s="107"/>
      <c r="G178" s="108"/>
      <c r="H178" s="107"/>
      <c r="I178" s="107"/>
      <c r="J178" s="107"/>
      <c r="K178" s="107"/>
      <c r="L178" s="107"/>
      <c r="M178" s="109"/>
      <c r="N178" s="109"/>
      <c r="O178" s="109"/>
      <c r="P178" s="109"/>
      <c r="Q178" s="110"/>
      <c r="R178" s="109"/>
      <c r="S178" s="107"/>
    </row>
    <row r="179" spans="1:19" ht="25.5" customHeight="1" x14ac:dyDescent="0.3">
      <c r="A179" s="10"/>
      <c r="B179" s="111"/>
      <c r="C179" s="9"/>
      <c r="D179" s="9"/>
      <c r="E179" s="9"/>
      <c r="F179" s="9"/>
      <c r="G179" s="111"/>
      <c r="H179" s="111"/>
      <c r="I179" s="112"/>
      <c r="J179" s="6"/>
      <c r="K179" s="7"/>
      <c r="L179" s="6"/>
      <c r="M179" s="6"/>
      <c r="N179" s="6"/>
      <c r="O179" s="6"/>
      <c r="P179" s="6"/>
      <c r="Q179" s="8"/>
      <c r="R179" s="6"/>
      <c r="S179" s="9"/>
    </row>
    <row r="180" spans="1:19" ht="28.5" customHeight="1" x14ac:dyDescent="0.3">
      <c r="A180" s="116" t="s">
        <v>188</v>
      </c>
      <c r="B180" s="116"/>
      <c r="C180" s="116"/>
      <c r="D180" s="116"/>
      <c r="E180" s="116"/>
      <c r="F180" s="116"/>
      <c r="G180" s="116" t="s">
        <v>189</v>
      </c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</row>
    <row r="181" spans="1:19" ht="205.8" customHeight="1" x14ac:dyDescent="0.3">
      <c r="A181" s="117" t="s">
        <v>190</v>
      </c>
      <c r="B181" s="117"/>
      <c r="C181" s="117"/>
      <c r="D181" s="117"/>
      <c r="E181" s="117"/>
      <c r="F181" s="117"/>
      <c r="G181" s="117" t="s">
        <v>191</v>
      </c>
      <c r="H181" s="117"/>
      <c r="I181" s="117"/>
      <c r="J181" s="117"/>
      <c r="K181" s="117"/>
      <c r="L181" s="117"/>
      <c r="M181" s="117"/>
      <c r="N181" s="117"/>
      <c r="O181" s="117"/>
      <c r="P181" s="117"/>
      <c r="Q181" s="117"/>
      <c r="R181" s="117"/>
      <c r="S181" s="117"/>
    </row>
    <row r="182" spans="1:19" ht="28.5" customHeight="1" x14ac:dyDescent="0.3">
      <c r="A182" s="10"/>
      <c r="B182" s="9"/>
      <c r="C182" s="9"/>
      <c r="D182" s="9"/>
      <c r="E182" s="9"/>
      <c r="F182" s="9"/>
      <c r="G182" s="9"/>
      <c r="H182" s="6"/>
      <c r="I182" s="6"/>
      <c r="J182" s="6"/>
      <c r="K182" s="7"/>
      <c r="L182" s="6"/>
      <c r="M182" s="6"/>
      <c r="N182" s="6"/>
      <c r="O182" s="6"/>
      <c r="P182" s="6"/>
      <c r="Q182" s="8"/>
      <c r="R182" s="6"/>
      <c r="S182" s="9"/>
    </row>
    <row r="183" spans="1:19" ht="28.5" customHeight="1" x14ac:dyDescent="0.3">
      <c r="A183" s="9"/>
      <c r="B183" s="9"/>
      <c r="C183" s="9"/>
      <c r="D183" s="9"/>
      <c r="E183" s="9"/>
      <c r="F183" s="9"/>
      <c r="G183" s="9"/>
      <c r="H183" s="9"/>
      <c r="I183" s="6"/>
      <c r="J183" s="6"/>
      <c r="K183" s="7"/>
      <c r="L183" s="6"/>
      <c r="M183" s="6"/>
      <c r="N183" s="6"/>
      <c r="O183" s="6"/>
      <c r="P183" s="6"/>
      <c r="Q183" s="8"/>
      <c r="R183" s="6"/>
      <c r="S183" s="9"/>
    </row>
  </sheetData>
  <mergeCells count="13">
    <mergeCell ref="A175:F175"/>
    <mergeCell ref="G175:S175"/>
    <mergeCell ref="F1:S2"/>
    <mergeCell ref="E4:S4"/>
    <mergeCell ref="E5:S5"/>
    <mergeCell ref="E6:S6"/>
    <mergeCell ref="A170:F170"/>
    <mergeCell ref="A176:F176"/>
    <mergeCell ref="G176:S176"/>
    <mergeCell ref="A180:F180"/>
    <mergeCell ref="G180:S180"/>
    <mergeCell ref="A181:F181"/>
    <mergeCell ref="G181:S181"/>
  </mergeCells>
  <printOptions horizontalCentered="1"/>
  <pageMargins left="0.39370078740157499" right="0.39370078740157499" top="0.39370078740157499" bottom="0.196850393700787" header="0.196850393700787" footer="0.196850393700787"/>
  <pageSetup scale="53" orientation="portrait" r:id="rId1"/>
  <headerFooter>
    <oddFooter>&amp;C&amp;"Times New Roman,Normal"&amp;20&amp;K08+036Av. Jiménez Moya Esq. Correa y Cidrón, Centro de los Héroes, Santo Domingo, República Domincana.  Tel: (809) 533-3686</oddFooter>
  </headerFooter>
  <rowBreaks count="4" manualBreakCount="4">
    <brk id="28" max="16383" man="1"/>
    <brk id="73" max="16383" man="1"/>
    <brk id="107" max="16383" man="1"/>
    <brk id="181" max="18" man="1"/>
  </row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B8F46-38C9-47C1-A827-007EE5F2A89E}">
  <sheetPr>
    <tabColor rgb="FF92D050"/>
  </sheetPr>
  <dimension ref="A1:U461"/>
  <sheetViews>
    <sheetView topLeftCell="B187" zoomScaleNormal="100" zoomScaleSheetLayoutView="100" zoomScalePageLayoutView="70" workbookViewId="0">
      <selection activeCell="L5" sqref="L5"/>
    </sheetView>
  </sheetViews>
  <sheetFormatPr baseColWidth="10" defaultColWidth="9.109375" defaultRowHeight="13.2" x14ac:dyDescent="0.25"/>
  <cols>
    <col min="1" max="1" width="17.5546875" style="275" customWidth="1"/>
    <col min="2" max="2" width="71.88671875" customWidth="1"/>
    <col min="3" max="3" width="24.6640625" style="276" customWidth="1"/>
    <col min="4" max="4" width="0.109375" style="276" hidden="1" customWidth="1"/>
    <col min="5" max="5" width="22.6640625" style="276" hidden="1" customWidth="1"/>
    <col min="6" max="6" width="28.109375" style="276" hidden="1" customWidth="1"/>
    <col min="7" max="7" width="28.33203125" style="276" hidden="1" customWidth="1"/>
    <col min="8" max="8" width="25" style="276" bestFit="1" customWidth="1"/>
    <col min="9" max="9" width="26.109375" style="277" customWidth="1"/>
    <col min="10" max="10" width="24.33203125" style="174" customWidth="1"/>
    <col min="11" max="11" width="24.5546875" customWidth="1"/>
    <col min="12" max="12" width="29.6640625" style="174" customWidth="1"/>
    <col min="13" max="13" width="29.6640625" customWidth="1"/>
    <col min="257" max="257" width="17.5546875" customWidth="1"/>
    <col min="258" max="258" width="71.88671875" customWidth="1"/>
    <col min="259" max="259" width="24.6640625" customWidth="1"/>
    <col min="260" max="263" width="0" hidden="1" customWidth="1"/>
    <col min="264" max="264" width="25" bestFit="1" customWidth="1"/>
    <col min="265" max="265" width="26.109375" customWidth="1"/>
    <col min="266" max="266" width="24.33203125" customWidth="1"/>
    <col min="267" max="267" width="24.5546875" customWidth="1"/>
    <col min="268" max="269" width="29.6640625" customWidth="1"/>
    <col min="513" max="513" width="17.5546875" customWidth="1"/>
    <col min="514" max="514" width="71.88671875" customWidth="1"/>
    <col min="515" max="515" width="24.6640625" customWidth="1"/>
    <col min="516" max="519" width="0" hidden="1" customWidth="1"/>
    <col min="520" max="520" width="25" bestFit="1" customWidth="1"/>
    <col min="521" max="521" width="26.109375" customWidth="1"/>
    <col min="522" max="522" width="24.33203125" customWidth="1"/>
    <col min="523" max="523" width="24.5546875" customWidth="1"/>
    <col min="524" max="525" width="29.6640625" customWidth="1"/>
    <col min="769" max="769" width="17.5546875" customWidth="1"/>
    <col min="770" max="770" width="71.88671875" customWidth="1"/>
    <col min="771" max="771" width="24.6640625" customWidth="1"/>
    <col min="772" max="775" width="0" hidden="1" customWidth="1"/>
    <col min="776" max="776" width="25" bestFit="1" customWidth="1"/>
    <col min="777" max="777" width="26.109375" customWidth="1"/>
    <col min="778" max="778" width="24.33203125" customWidth="1"/>
    <col min="779" max="779" width="24.5546875" customWidth="1"/>
    <col min="780" max="781" width="29.6640625" customWidth="1"/>
    <col min="1025" max="1025" width="17.5546875" customWidth="1"/>
    <col min="1026" max="1026" width="71.88671875" customWidth="1"/>
    <col min="1027" max="1027" width="24.6640625" customWidth="1"/>
    <col min="1028" max="1031" width="0" hidden="1" customWidth="1"/>
    <col min="1032" max="1032" width="25" bestFit="1" customWidth="1"/>
    <col min="1033" max="1033" width="26.109375" customWidth="1"/>
    <col min="1034" max="1034" width="24.33203125" customWidth="1"/>
    <col min="1035" max="1035" width="24.5546875" customWidth="1"/>
    <col min="1036" max="1037" width="29.6640625" customWidth="1"/>
    <col min="1281" max="1281" width="17.5546875" customWidth="1"/>
    <col min="1282" max="1282" width="71.88671875" customWidth="1"/>
    <col min="1283" max="1283" width="24.6640625" customWidth="1"/>
    <col min="1284" max="1287" width="0" hidden="1" customWidth="1"/>
    <col min="1288" max="1288" width="25" bestFit="1" customWidth="1"/>
    <col min="1289" max="1289" width="26.109375" customWidth="1"/>
    <col min="1290" max="1290" width="24.33203125" customWidth="1"/>
    <col min="1291" max="1291" width="24.5546875" customWidth="1"/>
    <col min="1292" max="1293" width="29.6640625" customWidth="1"/>
    <col min="1537" max="1537" width="17.5546875" customWidth="1"/>
    <col min="1538" max="1538" width="71.88671875" customWidth="1"/>
    <col min="1539" max="1539" width="24.6640625" customWidth="1"/>
    <col min="1540" max="1543" width="0" hidden="1" customWidth="1"/>
    <col min="1544" max="1544" width="25" bestFit="1" customWidth="1"/>
    <col min="1545" max="1545" width="26.109375" customWidth="1"/>
    <col min="1546" max="1546" width="24.33203125" customWidth="1"/>
    <col min="1547" max="1547" width="24.5546875" customWidth="1"/>
    <col min="1548" max="1549" width="29.6640625" customWidth="1"/>
    <col min="1793" max="1793" width="17.5546875" customWidth="1"/>
    <col min="1794" max="1794" width="71.88671875" customWidth="1"/>
    <col min="1795" max="1795" width="24.6640625" customWidth="1"/>
    <col min="1796" max="1799" width="0" hidden="1" customWidth="1"/>
    <col min="1800" max="1800" width="25" bestFit="1" customWidth="1"/>
    <col min="1801" max="1801" width="26.109375" customWidth="1"/>
    <col min="1802" max="1802" width="24.33203125" customWidth="1"/>
    <col min="1803" max="1803" width="24.5546875" customWidth="1"/>
    <col min="1804" max="1805" width="29.6640625" customWidth="1"/>
    <col min="2049" max="2049" width="17.5546875" customWidth="1"/>
    <col min="2050" max="2050" width="71.88671875" customWidth="1"/>
    <col min="2051" max="2051" width="24.6640625" customWidth="1"/>
    <col min="2052" max="2055" width="0" hidden="1" customWidth="1"/>
    <col min="2056" max="2056" width="25" bestFit="1" customWidth="1"/>
    <col min="2057" max="2057" width="26.109375" customWidth="1"/>
    <col min="2058" max="2058" width="24.33203125" customWidth="1"/>
    <col min="2059" max="2059" width="24.5546875" customWidth="1"/>
    <col min="2060" max="2061" width="29.6640625" customWidth="1"/>
    <col min="2305" max="2305" width="17.5546875" customWidth="1"/>
    <col min="2306" max="2306" width="71.88671875" customWidth="1"/>
    <col min="2307" max="2307" width="24.6640625" customWidth="1"/>
    <col min="2308" max="2311" width="0" hidden="1" customWidth="1"/>
    <col min="2312" max="2312" width="25" bestFit="1" customWidth="1"/>
    <col min="2313" max="2313" width="26.109375" customWidth="1"/>
    <col min="2314" max="2314" width="24.33203125" customWidth="1"/>
    <col min="2315" max="2315" width="24.5546875" customWidth="1"/>
    <col min="2316" max="2317" width="29.6640625" customWidth="1"/>
    <col min="2561" max="2561" width="17.5546875" customWidth="1"/>
    <col min="2562" max="2562" width="71.88671875" customWidth="1"/>
    <col min="2563" max="2563" width="24.6640625" customWidth="1"/>
    <col min="2564" max="2567" width="0" hidden="1" customWidth="1"/>
    <col min="2568" max="2568" width="25" bestFit="1" customWidth="1"/>
    <col min="2569" max="2569" width="26.109375" customWidth="1"/>
    <col min="2570" max="2570" width="24.33203125" customWidth="1"/>
    <col min="2571" max="2571" width="24.5546875" customWidth="1"/>
    <col min="2572" max="2573" width="29.6640625" customWidth="1"/>
    <col min="2817" max="2817" width="17.5546875" customWidth="1"/>
    <col min="2818" max="2818" width="71.88671875" customWidth="1"/>
    <col min="2819" max="2819" width="24.6640625" customWidth="1"/>
    <col min="2820" max="2823" width="0" hidden="1" customWidth="1"/>
    <col min="2824" max="2824" width="25" bestFit="1" customWidth="1"/>
    <col min="2825" max="2825" width="26.109375" customWidth="1"/>
    <col min="2826" max="2826" width="24.33203125" customWidth="1"/>
    <col min="2827" max="2827" width="24.5546875" customWidth="1"/>
    <col min="2828" max="2829" width="29.6640625" customWidth="1"/>
    <col min="3073" max="3073" width="17.5546875" customWidth="1"/>
    <col min="3074" max="3074" width="71.88671875" customWidth="1"/>
    <col min="3075" max="3075" width="24.6640625" customWidth="1"/>
    <col min="3076" max="3079" width="0" hidden="1" customWidth="1"/>
    <col min="3080" max="3080" width="25" bestFit="1" customWidth="1"/>
    <col min="3081" max="3081" width="26.109375" customWidth="1"/>
    <col min="3082" max="3082" width="24.33203125" customWidth="1"/>
    <col min="3083" max="3083" width="24.5546875" customWidth="1"/>
    <col min="3084" max="3085" width="29.6640625" customWidth="1"/>
    <col min="3329" max="3329" width="17.5546875" customWidth="1"/>
    <col min="3330" max="3330" width="71.88671875" customWidth="1"/>
    <col min="3331" max="3331" width="24.6640625" customWidth="1"/>
    <col min="3332" max="3335" width="0" hidden="1" customWidth="1"/>
    <col min="3336" max="3336" width="25" bestFit="1" customWidth="1"/>
    <col min="3337" max="3337" width="26.109375" customWidth="1"/>
    <col min="3338" max="3338" width="24.33203125" customWidth="1"/>
    <col min="3339" max="3339" width="24.5546875" customWidth="1"/>
    <col min="3340" max="3341" width="29.6640625" customWidth="1"/>
    <col min="3585" max="3585" width="17.5546875" customWidth="1"/>
    <col min="3586" max="3586" width="71.88671875" customWidth="1"/>
    <col min="3587" max="3587" width="24.6640625" customWidth="1"/>
    <col min="3588" max="3591" width="0" hidden="1" customWidth="1"/>
    <col min="3592" max="3592" width="25" bestFit="1" customWidth="1"/>
    <col min="3593" max="3593" width="26.109375" customWidth="1"/>
    <col min="3594" max="3594" width="24.33203125" customWidth="1"/>
    <col min="3595" max="3595" width="24.5546875" customWidth="1"/>
    <col min="3596" max="3597" width="29.6640625" customWidth="1"/>
    <col min="3841" max="3841" width="17.5546875" customWidth="1"/>
    <col min="3842" max="3842" width="71.88671875" customWidth="1"/>
    <col min="3843" max="3843" width="24.6640625" customWidth="1"/>
    <col min="3844" max="3847" width="0" hidden="1" customWidth="1"/>
    <col min="3848" max="3848" width="25" bestFit="1" customWidth="1"/>
    <col min="3849" max="3849" width="26.109375" customWidth="1"/>
    <col min="3850" max="3850" width="24.33203125" customWidth="1"/>
    <col min="3851" max="3851" width="24.5546875" customWidth="1"/>
    <col min="3852" max="3853" width="29.6640625" customWidth="1"/>
    <col min="4097" max="4097" width="17.5546875" customWidth="1"/>
    <col min="4098" max="4098" width="71.88671875" customWidth="1"/>
    <col min="4099" max="4099" width="24.6640625" customWidth="1"/>
    <col min="4100" max="4103" width="0" hidden="1" customWidth="1"/>
    <col min="4104" max="4104" width="25" bestFit="1" customWidth="1"/>
    <col min="4105" max="4105" width="26.109375" customWidth="1"/>
    <col min="4106" max="4106" width="24.33203125" customWidth="1"/>
    <col min="4107" max="4107" width="24.5546875" customWidth="1"/>
    <col min="4108" max="4109" width="29.6640625" customWidth="1"/>
    <col min="4353" max="4353" width="17.5546875" customWidth="1"/>
    <col min="4354" max="4354" width="71.88671875" customWidth="1"/>
    <col min="4355" max="4355" width="24.6640625" customWidth="1"/>
    <col min="4356" max="4359" width="0" hidden="1" customWidth="1"/>
    <col min="4360" max="4360" width="25" bestFit="1" customWidth="1"/>
    <col min="4361" max="4361" width="26.109375" customWidth="1"/>
    <col min="4362" max="4362" width="24.33203125" customWidth="1"/>
    <col min="4363" max="4363" width="24.5546875" customWidth="1"/>
    <col min="4364" max="4365" width="29.6640625" customWidth="1"/>
    <col min="4609" max="4609" width="17.5546875" customWidth="1"/>
    <col min="4610" max="4610" width="71.88671875" customWidth="1"/>
    <col min="4611" max="4611" width="24.6640625" customWidth="1"/>
    <col min="4612" max="4615" width="0" hidden="1" customWidth="1"/>
    <col min="4616" max="4616" width="25" bestFit="1" customWidth="1"/>
    <col min="4617" max="4617" width="26.109375" customWidth="1"/>
    <col min="4618" max="4618" width="24.33203125" customWidth="1"/>
    <col min="4619" max="4619" width="24.5546875" customWidth="1"/>
    <col min="4620" max="4621" width="29.6640625" customWidth="1"/>
    <col min="4865" max="4865" width="17.5546875" customWidth="1"/>
    <col min="4866" max="4866" width="71.88671875" customWidth="1"/>
    <col min="4867" max="4867" width="24.6640625" customWidth="1"/>
    <col min="4868" max="4871" width="0" hidden="1" customWidth="1"/>
    <col min="4872" max="4872" width="25" bestFit="1" customWidth="1"/>
    <col min="4873" max="4873" width="26.109375" customWidth="1"/>
    <col min="4874" max="4874" width="24.33203125" customWidth="1"/>
    <col min="4875" max="4875" width="24.5546875" customWidth="1"/>
    <col min="4876" max="4877" width="29.6640625" customWidth="1"/>
    <col min="5121" max="5121" width="17.5546875" customWidth="1"/>
    <col min="5122" max="5122" width="71.88671875" customWidth="1"/>
    <col min="5123" max="5123" width="24.6640625" customWidth="1"/>
    <col min="5124" max="5127" width="0" hidden="1" customWidth="1"/>
    <col min="5128" max="5128" width="25" bestFit="1" customWidth="1"/>
    <col min="5129" max="5129" width="26.109375" customWidth="1"/>
    <col min="5130" max="5130" width="24.33203125" customWidth="1"/>
    <col min="5131" max="5131" width="24.5546875" customWidth="1"/>
    <col min="5132" max="5133" width="29.6640625" customWidth="1"/>
    <col min="5377" max="5377" width="17.5546875" customWidth="1"/>
    <col min="5378" max="5378" width="71.88671875" customWidth="1"/>
    <col min="5379" max="5379" width="24.6640625" customWidth="1"/>
    <col min="5380" max="5383" width="0" hidden="1" customWidth="1"/>
    <col min="5384" max="5384" width="25" bestFit="1" customWidth="1"/>
    <col min="5385" max="5385" width="26.109375" customWidth="1"/>
    <col min="5386" max="5386" width="24.33203125" customWidth="1"/>
    <col min="5387" max="5387" width="24.5546875" customWidth="1"/>
    <col min="5388" max="5389" width="29.6640625" customWidth="1"/>
    <col min="5633" max="5633" width="17.5546875" customWidth="1"/>
    <col min="5634" max="5634" width="71.88671875" customWidth="1"/>
    <col min="5635" max="5635" width="24.6640625" customWidth="1"/>
    <col min="5636" max="5639" width="0" hidden="1" customWidth="1"/>
    <col min="5640" max="5640" width="25" bestFit="1" customWidth="1"/>
    <col min="5641" max="5641" width="26.109375" customWidth="1"/>
    <col min="5642" max="5642" width="24.33203125" customWidth="1"/>
    <col min="5643" max="5643" width="24.5546875" customWidth="1"/>
    <col min="5644" max="5645" width="29.6640625" customWidth="1"/>
    <col min="5889" max="5889" width="17.5546875" customWidth="1"/>
    <col min="5890" max="5890" width="71.88671875" customWidth="1"/>
    <col min="5891" max="5891" width="24.6640625" customWidth="1"/>
    <col min="5892" max="5895" width="0" hidden="1" customWidth="1"/>
    <col min="5896" max="5896" width="25" bestFit="1" customWidth="1"/>
    <col min="5897" max="5897" width="26.109375" customWidth="1"/>
    <col min="5898" max="5898" width="24.33203125" customWidth="1"/>
    <col min="5899" max="5899" width="24.5546875" customWidth="1"/>
    <col min="5900" max="5901" width="29.6640625" customWidth="1"/>
    <col min="6145" max="6145" width="17.5546875" customWidth="1"/>
    <col min="6146" max="6146" width="71.88671875" customWidth="1"/>
    <col min="6147" max="6147" width="24.6640625" customWidth="1"/>
    <col min="6148" max="6151" width="0" hidden="1" customWidth="1"/>
    <col min="6152" max="6152" width="25" bestFit="1" customWidth="1"/>
    <col min="6153" max="6153" width="26.109375" customWidth="1"/>
    <col min="6154" max="6154" width="24.33203125" customWidth="1"/>
    <col min="6155" max="6155" width="24.5546875" customWidth="1"/>
    <col min="6156" max="6157" width="29.6640625" customWidth="1"/>
    <col min="6401" max="6401" width="17.5546875" customWidth="1"/>
    <col min="6402" max="6402" width="71.88671875" customWidth="1"/>
    <col min="6403" max="6403" width="24.6640625" customWidth="1"/>
    <col min="6404" max="6407" width="0" hidden="1" customWidth="1"/>
    <col min="6408" max="6408" width="25" bestFit="1" customWidth="1"/>
    <col min="6409" max="6409" width="26.109375" customWidth="1"/>
    <col min="6410" max="6410" width="24.33203125" customWidth="1"/>
    <col min="6411" max="6411" width="24.5546875" customWidth="1"/>
    <col min="6412" max="6413" width="29.6640625" customWidth="1"/>
    <col min="6657" max="6657" width="17.5546875" customWidth="1"/>
    <col min="6658" max="6658" width="71.88671875" customWidth="1"/>
    <col min="6659" max="6659" width="24.6640625" customWidth="1"/>
    <col min="6660" max="6663" width="0" hidden="1" customWidth="1"/>
    <col min="6664" max="6664" width="25" bestFit="1" customWidth="1"/>
    <col min="6665" max="6665" width="26.109375" customWidth="1"/>
    <col min="6666" max="6666" width="24.33203125" customWidth="1"/>
    <col min="6667" max="6667" width="24.5546875" customWidth="1"/>
    <col min="6668" max="6669" width="29.6640625" customWidth="1"/>
    <col min="6913" max="6913" width="17.5546875" customWidth="1"/>
    <col min="6914" max="6914" width="71.88671875" customWidth="1"/>
    <col min="6915" max="6915" width="24.6640625" customWidth="1"/>
    <col min="6916" max="6919" width="0" hidden="1" customWidth="1"/>
    <col min="6920" max="6920" width="25" bestFit="1" customWidth="1"/>
    <col min="6921" max="6921" width="26.109375" customWidth="1"/>
    <col min="6922" max="6922" width="24.33203125" customWidth="1"/>
    <col min="6923" max="6923" width="24.5546875" customWidth="1"/>
    <col min="6924" max="6925" width="29.6640625" customWidth="1"/>
    <col min="7169" max="7169" width="17.5546875" customWidth="1"/>
    <col min="7170" max="7170" width="71.88671875" customWidth="1"/>
    <col min="7171" max="7171" width="24.6640625" customWidth="1"/>
    <col min="7172" max="7175" width="0" hidden="1" customWidth="1"/>
    <col min="7176" max="7176" width="25" bestFit="1" customWidth="1"/>
    <col min="7177" max="7177" width="26.109375" customWidth="1"/>
    <col min="7178" max="7178" width="24.33203125" customWidth="1"/>
    <col min="7179" max="7179" width="24.5546875" customWidth="1"/>
    <col min="7180" max="7181" width="29.6640625" customWidth="1"/>
    <col min="7425" max="7425" width="17.5546875" customWidth="1"/>
    <col min="7426" max="7426" width="71.88671875" customWidth="1"/>
    <col min="7427" max="7427" width="24.6640625" customWidth="1"/>
    <col min="7428" max="7431" width="0" hidden="1" customWidth="1"/>
    <col min="7432" max="7432" width="25" bestFit="1" customWidth="1"/>
    <col min="7433" max="7433" width="26.109375" customWidth="1"/>
    <col min="7434" max="7434" width="24.33203125" customWidth="1"/>
    <col min="7435" max="7435" width="24.5546875" customWidth="1"/>
    <col min="7436" max="7437" width="29.6640625" customWidth="1"/>
    <col min="7681" max="7681" width="17.5546875" customWidth="1"/>
    <col min="7682" max="7682" width="71.88671875" customWidth="1"/>
    <col min="7683" max="7683" width="24.6640625" customWidth="1"/>
    <col min="7684" max="7687" width="0" hidden="1" customWidth="1"/>
    <col min="7688" max="7688" width="25" bestFit="1" customWidth="1"/>
    <col min="7689" max="7689" width="26.109375" customWidth="1"/>
    <col min="7690" max="7690" width="24.33203125" customWidth="1"/>
    <col min="7691" max="7691" width="24.5546875" customWidth="1"/>
    <col min="7692" max="7693" width="29.6640625" customWidth="1"/>
    <col min="7937" max="7937" width="17.5546875" customWidth="1"/>
    <col min="7938" max="7938" width="71.88671875" customWidth="1"/>
    <col min="7939" max="7939" width="24.6640625" customWidth="1"/>
    <col min="7940" max="7943" width="0" hidden="1" customWidth="1"/>
    <col min="7944" max="7944" width="25" bestFit="1" customWidth="1"/>
    <col min="7945" max="7945" width="26.109375" customWidth="1"/>
    <col min="7946" max="7946" width="24.33203125" customWidth="1"/>
    <col min="7947" max="7947" width="24.5546875" customWidth="1"/>
    <col min="7948" max="7949" width="29.6640625" customWidth="1"/>
    <col min="8193" max="8193" width="17.5546875" customWidth="1"/>
    <col min="8194" max="8194" width="71.88671875" customWidth="1"/>
    <col min="8195" max="8195" width="24.6640625" customWidth="1"/>
    <col min="8196" max="8199" width="0" hidden="1" customWidth="1"/>
    <col min="8200" max="8200" width="25" bestFit="1" customWidth="1"/>
    <col min="8201" max="8201" width="26.109375" customWidth="1"/>
    <col min="8202" max="8202" width="24.33203125" customWidth="1"/>
    <col min="8203" max="8203" width="24.5546875" customWidth="1"/>
    <col min="8204" max="8205" width="29.6640625" customWidth="1"/>
    <col min="8449" max="8449" width="17.5546875" customWidth="1"/>
    <col min="8450" max="8450" width="71.88671875" customWidth="1"/>
    <col min="8451" max="8451" width="24.6640625" customWidth="1"/>
    <col min="8452" max="8455" width="0" hidden="1" customWidth="1"/>
    <col min="8456" max="8456" width="25" bestFit="1" customWidth="1"/>
    <col min="8457" max="8457" width="26.109375" customWidth="1"/>
    <col min="8458" max="8458" width="24.33203125" customWidth="1"/>
    <col min="8459" max="8459" width="24.5546875" customWidth="1"/>
    <col min="8460" max="8461" width="29.6640625" customWidth="1"/>
    <col min="8705" max="8705" width="17.5546875" customWidth="1"/>
    <col min="8706" max="8706" width="71.88671875" customWidth="1"/>
    <col min="8707" max="8707" width="24.6640625" customWidth="1"/>
    <col min="8708" max="8711" width="0" hidden="1" customWidth="1"/>
    <col min="8712" max="8712" width="25" bestFit="1" customWidth="1"/>
    <col min="8713" max="8713" width="26.109375" customWidth="1"/>
    <col min="8714" max="8714" width="24.33203125" customWidth="1"/>
    <col min="8715" max="8715" width="24.5546875" customWidth="1"/>
    <col min="8716" max="8717" width="29.6640625" customWidth="1"/>
    <col min="8961" max="8961" width="17.5546875" customWidth="1"/>
    <col min="8962" max="8962" width="71.88671875" customWidth="1"/>
    <col min="8963" max="8963" width="24.6640625" customWidth="1"/>
    <col min="8964" max="8967" width="0" hidden="1" customWidth="1"/>
    <col min="8968" max="8968" width="25" bestFit="1" customWidth="1"/>
    <col min="8969" max="8969" width="26.109375" customWidth="1"/>
    <col min="8970" max="8970" width="24.33203125" customWidth="1"/>
    <col min="8971" max="8971" width="24.5546875" customWidth="1"/>
    <col min="8972" max="8973" width="29.6640625" customWidth="1"/>
    <col min="9217" max="9217" width="17.5546875" customWidth="1"/>
    <col min="9218" max="9218" width="71.88671875" customWidth="1"/>
    <col min="9219" max="9219" width="24.6640625" customWidth="1"/>
    <col min="9220" max="9223" width="0" hidden="1" customWidth="1"/>
    <col min="9224" max="9224" width="25" bestFit="1" customWidth="1"/>
    <col min="9225" max="9225" width="26.109375" customWidth="1"/>
    <col min="9226" max="9226" width="24.33203125" customWidth="1"/>
    <col min="9227" max="9227" width="24.5546875" customWidth="1"/>
    <col min="9228" max="9229" width="29.6640625" customWidth="1"/>
    <col min="9473" max="9473" width="17.5546875" customWidth="1"/>
    <col min="9474" max="9474" width="71.88671875" customWidth="1"/>
    <col min="9475" max="9475" width="24.6640625" customWidth="1"/>
    <col min="9476" max="9479" width="0" hidden="1" customWidth="1"/>
    <col min="9480" max="9480" width="25" bestFit="1" customWidth="1"/>
    <col min="9481" max="9481" width="26.109375" customWidth="1"/>
    <col min="9482" max="9482" width="24.33203125" customWidth="1"/>
    <col min="9483" max="9483" width="24.5546875" customWidth="1"/>
    <col min="9484" max="9485" width="29.6640625" customWidth="1"/>
    <col min="9729" max="9729" width="17.5546875" customWidth="1"/>
    <col min="9730" max="9730" width="71.88671875" customWidth="1"/>
    <col min="9731" max="9731" width="24.6640625" customWidth="1"/>
    <col min="9732" max="9735" width="0" hidden="1" customWidth="1"/>
    <col min="9736" max="9736" width="25" bestFit="1" customWidth="1"/>
    <col min="9737" max="9737" width="26.109375" customWidth="1"/>
    <col min="9738" max="9738" width="24.33203125" customWidth="1"/>
    <col min="9739" max="9739" width="24.5546875" customWidth="1"/>
    <col min="9740" max="9741" width="29.6640625" customWidth="1"/>
    <col min="9985" max="9985" width="17.5546875" customWidth="1"/>
    <col min="9986" max="9986" width="71.88671875" customWidth="1"/>
    <col min="9987" max="9987" width="24.6640625" customWidth="1"/>
    <col min="9988" max="9991" width="0" hidden="1" customWidth="1"/>
    <col min="9992" max="9992" width="25" bestFit="1" customWidth="1"/>
    <col min="9993" max="9993" width="26.109375" customWidth="1"/>
    <col min="9994" max="9994" width="24.33203125" customWidth="1"/>
    <col min="9995" max="9995" width="24.5546875" customWidth="1"/>
    <col min="9996" max="9997" width="29.6640625" customWidth="1"/>
    <col min="10241" max="10241" width="17.5546875" customWidth="1"/>
    <col min="10242" max="10242" width="71.88671875" customWidth="1"/>
    <col min="10243" max="10243" width="24.6640625" customWidth="1"/>
    <col min="10244" max="10247" width="0" hidden="1" customWidth="1"/>
    <col min="10248" max="10248" width="25" bestFit="1" customWidth="1"/>
    <col min="10249" max="10249" width="26.109375" customWidth="1"/>
    <col min="10250" max="10250" width="24.33203125" customWidth="1"/>
    <col min="10251" max="10251" width="24.5546875" customWidth="1"/>
    <col min="10252" max="10253" width="29.6640625" customWidth="1"/>
    <col min="10497" max="10497" width="17.5546875" customWidth="1"/>
    <col min="10498" max="10498" width="71.88671875" customWidth="1"/>
    <col min="10499" max="10499" width="24.6640625" customWidth="1"/>
    <col min="10500" max="10503" width="0" hidden="1" customWidth="1"/>
    <col min="10504" max="10504" width="25" bestFit="1" customWidth="1"/>
    <col min="10505" max="10505" width="26.109375" customWidth="1"/>
    <col min="10506" max="10506" width="24.33203125" customWidth="1"/>
    <col min="10507" max="10507" width="24.5546875" customWidth="1"/>
    <col min="10508" max="10509" width="29.6640625" customWidth="1"/>
    <col min="10753" max="10753" width="17.5546875" customWidth="1"/>
    <col min="10754" max="10754" width="71.88671875" customWidth="1"/>
    <col min="10755" max="10755" width="24.6640625" customWidth="1"/>
    <col min="10756" max="10759" width="0" hidden="1" customWidth="1"/>
    <col min="10760" max="10760" width="25" bestFit="1" customWidth="1"/>
    <col min="10761" max="10761" width="26.109375" customWidth="1"/>
    <col min="10762" max="10762" width="24.33203125" customWidth="1"/>
    <col min="10763" max="10763" width="24.5546875" customWidth="1"/>
    <col min="10764" max="10765" width="29.6640625" customWidth="1"/>
    <col min="11009" max="11009" width="17.5546875" customWidth="1"/>
    <col min="11010" max="11010" width="71.88671875" customWidth="1"/>
    <col min="11011" max="11011" width="24.6640625" customWidth="1"/>
    <col min="11012" max="11015" width="0" hidden="1" customWidth="1"/>
    <col min="11016" max="11016" width="25" bestFit="1" customWidth="1"/>
    <col min="11017" max="11017" width="26.109375" customWidth="1"/>
    <col min="11018" max="11018" width="24.33203125" customWidth="1"/>
    <col min="11019" max="11019" width="24.5546875" customWidth="1"/>
    <col min="11020" max="11021" width="29.6640625" customWidth="1"/>
    <col min="11265" max="11265" width="17.5546875" customWidth="1"/>
    <col min="11266" max="11266" width="71.88671875" customWidth="1"/>
    <col min="11267" max="11267" width="24.6640625" customWidth="1"/>
    <col min="11268" max="11271" width="0" hidden="1" customWidth="1"/>
    <col min="11272" max="11272" width="25" bestFit="1" customWidth="1"/>
    <col min="11273" max="11273" width="26.109375" customWidth="1"/>
    <col min="11274" max="11274" width="24.33203125" customWidth="1"/>
    <col min="11275" max="11275" width="24.5546875" customWidth="1"/>
    <col min="11276" max="11277" width="29.6640625" customWidth="1"/>
    <col min="11521" max="11521" width="17.5546875" customWidth="1"/>
    <col min="11522" max="11522" width="71.88671875" customWidth="1"/>
    <col min="11523" max="11523" width="24.6640625" customWidth="1"/>
    <col min="11524" max="11527" width="0" hidden="1" customWidth="1"/>
    <col min="11528" max="11528" width="25" bestFit="1" customWidth="1"/>
    <col min="11529" max="11529" width="26.109375" customWidth="1"/>
    <col min="11530" max="11530" width="24.33203125" customWidth="1"/>
    <col min="11531" max="11531" width="24.5546875" customWidth="1"/>
    <col min="11532" max="11533" width="29.6640625" customWidth="1"/>
    <col min="11777" max="11777" width="17.5546875" customWidth="1"/>
    <col min="11778" max="11778" width="71.88671875" customWidth="1"/>
    <col min="11779" max="11779" width="24.6640625" customWidth="1"/>
    <col min="11780" max="11783" width="0" hidden="1" customWidth="1"/>
    <col min="11784" max="11784" width="25" bestFit="1" customWidth="1"/>
    <col min="11785" max="11785" width="26.109375" customWidth="1"/>
    <col min="11786" max="11786" width="24.33203125" customWidth="1"/>
    <col min="11787" max="11787" width="24.5546875" customWidth="1"/>
    <col min="11788" max="11789" width="29.6640625" customWidth="1"/>
    <col min="12033" max="12033" width="17.5546875" customWidth="1"/>
    <col min="12034" max="12034" width="71.88671875" customWidth="1"/>
    <col min="12035" max="12035" width="24.6640625" customWidth="1"/>
    <col min="12036" max="12039" width="0" hidden="1" customWidth="1"/>
    <col min="12040" max="12040" width="25" bestFit="1" customWidth="1"/>
    <col min="12041" max="12041" width="26.109375" customWidth="1"/>
    <col min="12042" max="12042" width="24.33203125" customWidth="1"/>
    <col min="12043" max="12043" width="24.5546875" customWidth="1"/>
    <col min="12044" max="12045" width="29.6640625" customWidth="1"/>
    <col min="12289" max="12289" width="17.5546875" customWidth="1"/>
    <col min="12290" max="12290" width="71.88671875" customWidth="1"/>
    <col min="12291" max="12291" width="24.6640625" customWidth="1"/>
    <col min="12292" max="12295" width="0" hidden="1" customWidth="1"/>
    <col min="12296" max="12296" width="25" bestFit="1" customWidth="1"/>
    <col min="12297" max="12297" width="26.109375" customWidth="1"/>
    <col min="12298" max="12298" width="24.33203125" customWidth="1"/>
    <col min="12299" max="12299" width="24.5546875" customWidth="1"/>
    <col min="12300" max="12301" width="29.6640625" customWidth="1"/>
    <col min="12545" max="12545" width="17.5546875" customWidth="1"/>
    <col min="12546" max="12546" width="71.88671875" customWidth="1"/>
    <col min="12547" max="12547" width="24.6640625" customWidth="1"/>
    <col min="12548" max="12551" width="0" hidden="1" customWidth="1"/>
    <col min="12552" max="12552" width="25" bestFit="1" customWidth="1"/>
    <col min="12553" max="12553" width="26.109375" customWidth="1"/>
    <col min="12554" max="12554" width="24.33203125" customWidth="1"/>
    <col min="12555" max="12555" width="24.5546875" customWidth="1"/>
    <col min="12556" max="12557" width="29.6640625" customWidth="1"/>
    <col min="12801" max="12801" width="17.5546875" customWidth="1"/>
    <col min="12802" max="12802" width="71.88671875" customWidth="1"/>
    <col min="12803" max="12803" width="24.6640625" customWidth="1"/>
    <col min="12804" max="12807" width="0" hidden="1" customWidth="1"/>
    <col min="12808" max="12808" width="25" bestFit="1" customWidth="1"/>
    <col min="12809" max="12809" width="26.109375" customWidth="1"/>
    <col min="12810" max="12810" width="24.33203125" customWidth="1"/>
    <col min="12811" max="12811" width="24.5546875" customWidth="1"/>
    <col min="12812" max="12813" width="29.6640625" customWidth="1"/>
    <col min="13057" max="13057" width="17.5546875" customWidth="1"/>
    <col min="13058" max="13058" width="71.88671875" customWidth="1"/>
    <col min="13059" max="13059" width="24.6640625" customWidth="1"/>
    <col min="13060" max="13063" width="0" hidden="1" customWidth="1"/>
    <col min="13064" max="13064" width="25" bestFit="1" customWidth="1"/>
    <col min="13065" max="13065" width="26.109375" customWidth="1"/>
    <col min="13066" max="13066" width="24.33203125" customWidth="1"/>
    <col min="13067" max="13067" width="24.5546875" customWidth="1"/>
    <col min="13068" max="13069" width="29.6640625" customWidth="1"/>
    <col min="13313" max="13313" width="17.5546875" customWidth="1"/>
    <col min="13314" max="13314" width="71.88671875" customWidth="1"/>
    <col min="13315" max="13315" width="24.6640625" customWidth="1"/>
    <col min="13316" max="13319" width="0" hidden="1" customWidth="1"/>
    <col min="13320" max="13320" width="25" bestFit="1" customWidth="1"/>
    <col min="13321" max="13321" width="26.109375" customWidth="1"/>
    <col min="13322" max="13322" width="24.33203125" customWidth="1"/>
    <col min="13323" max="13323" width="24.5546875" customWidth="1"/>
    <col min="13324" max="13325" width="29.6640625" customWidth="1"/>
    <col min="13569" max="13569" width="17.5546875" customWidth="1"/>
    <col min="13570" max="13570" width="71.88671875" customWidth="1"/>
    <col min="13571" max="13571" width="24.6640625" customWidth="1"/>
    <col min="13572" max="13575" width="0" hidden="1" customWidth="1"/>
    <col min="13576" max="13576" width="25" bestFit="1" customWidth="1"/>
    <col min="13577" max="13577" width="26.109375" customWidth="1"/>
    <col min="13578" max="13578" width="24.33203125" customWidth="1"/>
    <col min="13579" max="13579" width="24.5546875" customWidth="1"/>
    <col min="13580" max="13581" width="29.6640625" customWidth="1"/>
    <col min="13825" max="13825" width="17.5546875" customWidth="1"/>
    <col min="13826" max="13826" width="71.88671875" customWidth="1"/>
    <col min="13827" max="13827" width="24.6640625" customWidth="1"/>
    <col min="13828" max="13831" width="0" hidden="1" customWidth="1"/>
    <col min="13832" max="13832" width="25" bestFit="1" customWidth="1"/>
    <col min="13833" max="13833" width="26.109375" customWidth="1"/>
    <col min="13834" max="13834" width="24.33203125" customWidth="1"/>
    <col min="13835" max="13835" width="24.5546875" customWidth="1"/>
    <col min="13836" max="13837" width="29.6640625" customWidth="1"/>
    <col min="14081" max="14081" width="17.5546875" customWidth="1"/>
    <col min="14082" max="14082" width="71.88671875" customWidth="1"/>
    <col min="14083" max="14083" width="24.6640625" customWidth="1"/>
    <col min="14084" max="14087" width="0" hidden="1" customWidth="1"/>
    <col min="14088" max="14088" width="25" bestFit="1" customWidth="1"/>
    <col min="14089" max="14089" width="26.109375" customWidth="1"/>
    <col min="14090" max="14090" width="24.33203125" customWidth="1"/>
    <col min="14091" max="14091" width="24.5546875" customWidth="1"/>
    <col min="14092" max="14093" width="29.6640625" customWidth="1"/>
    <col min="14337" max="14337" width="17.5546875" customWidth="1"/>
    <col min="14338" max="14338" width="71.88671875" customWidth="1"/>
    <col min="14339" max="14339" width="24.6640625" customWidth="1"/>
    <col min="14340" max="14343" width="0" hidden="1" customWidth="1"/>
    <col min="14344" max="14344" width="25" bestFit="1" customWidth="1"/>
    <col min="14345" max="14345" width="26.109375" customWidth="1"/>
    <col min="14346" max="14346" width="24.33203125" customWidth="1"/>
    <col min="14347" max="14347" width="24.5546875" customWidth="1"/>
    <col min="14348" max="14349" width="29.6640625" customWidth="1"/>
    <col min="14593" max="14593" width="17.5546875" customWidth="1"/>
    <col min="14594" max="14594" width="71.88671875" customWidth="1"/>
    <col min="14595" max="14595" width="24.6640625" customWidth="1"/>
    <col min="14596" max="14599" width="0" hidden="1" customWidth="1"/>
    <col min="14600" max="14600" width="25" bestFit="1" customWidth="1"/>
    <col min="14601" max="14601" width="26.109375" customWidth="1"/>
    <col min="14602" max="14602" width="24.33203125" customWidth="1"/>
    <col min="14603" max="14603" width="24.5546875" customWidth="1"/>
    <col min="14604" max="14605" width="29.6640625" customWidth="1"/>
    <col min="14849" max="14849" width="17.5546875" customWidth="1"/>
    <col min="14850" max="14850" width="71.88671875" customWidth="1"/>
    <col min="14851" max="14851" width="24.6640625" customWidth="1"/>
    <col min="14852" max="14855" width="0" hidden="1" customWidth="1"/>
    <col min="14856" max="14856" width="25" bestFit="1" customWidth="1"/>
    <col min="14857" max="14857" width="26.109375" customWidth="1"/>
    <col min="14858" max="14858" width="24.33203125" customWidth="1"/>
    <col min="14859" max="14859" width="24.5546875" customWidth="1"/>
    <col min="14860" max="14861" width="29.6640625" customWidth="1"/>
    <col min="15105" max="15105" width="17.5546875" customWidth="1"/>
    <col min="15106" max="15106" width="71.88671875" customWidth="1"/>
    <col min="15107" max="15107" width="24.6640625" customWidth="1"/>
    <col min="15108" max="15111" width="0" hidden="1" customWidth="1"/>
    <col min="15112" max="15112" width="25" bestFit="1" customWidth="1"/>
    <col min="15113" max="15113" width="26.109375" customWidth="1"/>
    <col min="15114" max="15114" width="24.33203125" customWidth="1"/>
    <col min="15115" max="15115" width="24.5546875" customWidth="1"/>
    <col min="15116" max="15117" width="29.6640625" customWidth="1"/>
    <col min="15361" max="15361" width="17.5546875" customWidth="1"/>
    <col min="15362" max="15362" width="71.88671875" customWidth="1"/>
    <col min="15363" max="15363" width="24.6640625" customWidth="1"/>
    <col min="15364" max="15367" width="0" hidden="1" customWidth="1"/>
    <col min="15368" max="15368" width="25" bestFit="1" customWidth="1"/>
    <col min="15369" max="15369" width="26.109375" customWidth="1"/>
    <col min="15370" max="15370" width="24.33203125" customWidth="1"/>
    <col min="15371" max="15371" width="24.5546875" customWidth="1"/>
    <col min="15372" max="15373" width="29.6640625" customWidth="1"/>
    <col min="15617" max="15617" width="17.5546875" customWidth="1"/>
    <col min="15618" max="15618" width="71.88671875" customWidth="1"/>
    <col min="15619" max="15619" width="24.6640625" customWidth="1"/>
    <col min="15620" max="15623" width="0" hidden="1" customWidth="1"/>
    <col min="15624" max="15624" width="25" bestFit="1" customWidth="1"/>
    <col min="15625" max="15625" width="26.109375" customWidth="1"/>
    <col min="15626" max="15626" width="24.33203125" customWidth="1"/>
    <col min="15627" max="15627" width="24.5546875" customWidth="1"/>
    <col min="15628" max="15629" width="29.6640625" customWidth="1"/>
    <col min="15873" max="15873" width="17.5546875" customWidth="1"/>
    <col min="15874" max="15874" width="71.88671875" customWidth="1"/>
    <col min="15875" max="15875" width="24.6640625" customWidth="1"/>
    <col min="15876" max="15879" width="0" hidden="1" customWidth="1"/>
    <col min="15880" max="15880" width="25" bestFit="1" customWidth="1"/>
    <col min="15881" max="15881" width="26.109375" customWidth="1"/>
    <col min="15882" max="15882" width="24.33203125" customWidth="1"/>
    <col min="15883" max="15883" width="24.5546875" customWidth="1"/>
    <col min="15884" max="15885" width="29.6640625" customWidth="1"/>
    <col min="16129" max="16129" width="17.5546875" customWidth="1"/>
    <col min="16130" max="16130" width="71.88671875" customWidth="1"/>
    <col min="16131" max="16131" width="24.6640625" customWidth="1"/>
    <col min="16132" max="16135" width="0" hidden="1" customWidth="1"/>
    <col min="16136" max="16136" width="25" bestFit="1" customWidth="1"/>
    <col min="16137" max="16137" width="26.109375" customWidth="1"/>
    <col min="16138" max="16138" width="24.33203125" customWidth="1"/>
    <col min="16139" max="16139" width="24.5546875" customWidth="1"/>
    <col min="16140" max="16141" width="29.6640625" customWidth="1"/>
  </cols>
  <sheetData>
    <row r="1" spans="1:12" s="125" customFormat="1" ht="29.25" customHeight="1" x14ac:dyDescent="0.25">
      <c r="A1" s="122"/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4"/>
    </row>
    <row r="2" spans="1:12" s="125" customFormat="1" ht="30" customHeight="1" x14ac:dyDescent="0.25">
      <c r="A2" s="122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4"/>
    </row>
    <row r="3" spans="1:12" s="130" customFormat="1" ht="24.75" customHeight="1" x14ac:dyDescent="0.25">
      <c r="A3" s="127"/>
      <c r="B3" s="128" t="s">
        <v>192</v>
      </c>
      <c r="C3" s="128"/>
      <c r="D3" s="128"/>
      <c r="E3" s="128"/>
      <c r="F3" s="128"/>
      <c r="G3" s="128"/>
      <c r="H3" s="128"/>
      <c r="I3" s="128"/>
      <c r="J3" s="128"/>
      <c r="K3" s="128"/>
      <c r="L3" s="129"/>
    </row>
    <row r="4" spans="1:12" s="130" customFormat="1" ht="35.25" customHeight="1" x14ac:dyDescent="0.25">
      <c r="A4" s="128" t="s">
        <v>193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9"/>
    </row>
    <row r="5" spans="1:12" s="125" customFormat="1" ht="24.75" customHeight="1" thickBot="1" x14ac:dyDescent="0.3">
      <c r="A5" s="122"/>
      <c r="B5" s="123" t="s">
        <v>194</v>
      </c>
      <c r="C5" s="131"/>
      <c r="D5" s="131"/>
      <c r="E5" s="131"/>
      <c r="F5" s="131"/>
      <c r="G5" s="131"/>
      <c r="H5" s="131"/>
      <c r="I5" s="131"/>
      <c r="J5" s="131"/>
      <c r="K5" s="131"/>
      <c r="L5" s="124"/>
    </row>
    <row r="6" spans="1:12" s="141" customFormat="1" ht="108.75" customHeight="1" x14ac:dyDescent="0.25">
      <c r="A6" s="132" t="s">
        <v>195</v>
      </c>
      <c r="B6" s="133" t="s">
        <v>8</v>
      </c>
      <c r="C6" s="134" t="s">
        <v>196</v>
      </c>
      <c r="D6" s="134" t="s">
        <v>197</v>
      </c>
      <c r="E6" s="134" t="s">
        <v>198</v>
      </c>
      <c r="F6" s="134" t="s">
        <v>199</v>
      </c>
      <c r="G6" s="135" t="s">
        <v>200</v>
      </c>
      <c r="H6" s="136" t="s">
        <v>201</v>
      </c>
      <c r="I6" s="137" t="s">
        <v>202</v>
      </c>
      <c r="J6" s="138" t="s">
        <v>203</v>
      </c>
      <c r="K6" s="139" t="s">
        <v>204</v>
      </c>
      <c r="L6" s="140"/>
    </row>
    <row r="7" spans="1:12" s="125" customFormat="1" ht="28.5" customHeight="1" thickBot="1" x14ac:dyDescent="0.3">
      <c r="A7" s="142"/>
      <c r="B7" s="143" t="s">
        <v>22</v>
      </c>
      <c r="C7" s="144">
        <f>SUM(C9:C34)</f>
        <v>393518997.93000001</v>
      </c>
      <c r="D7" s="144">
        <f t="shared" ref="D7:K7" si="0">SUM(D9:D34)</f>
        <v>50000000</v>
      </c>
      <c r="E7" s="144">
        <f t="shared" si="0"/>
        <v>0</v>
      </c>
      <c r="F7" s="144">
        <f t="shared" si="0"/>
        <v>0</v>
      </c>
      <c r="G7" s="144">
        <f t="shared" si="0"/>
        <v>0</v>
      </c>
      <c r="H7" s="144">
        <f t="shared" si="0"/>
        <v>50000000</v>
      </c>
      <c r="I7" s="145">
        <f>SUM(I9:I34)</f>
        <v>443518997.93000001</v>
      </c>
      <c r="J7" s="144">
        <f t="shared" si="0"/>
        <v>84496717.919999987</v>
      </c>
      <c r="K7" s="146">
        <f t="shared" si="0"/>
        <v>359022280.00999999</v>
      </c>
      <c r="L7" s="124"/>
    </row>
    <row r="8" spans="1:12" s="154" customFormat="1" ht="26.25" customHeight="1" x14ac:dyDescent="0.25">
      <c r="A8" s="147" t="s">
        <v>205</v>
      </c>
      <c r="B8" s="148" t="s">
        <v>206</v>
      </c>
      <c r="C8" s="149"/>
      <c r="D8" s="149"/>
      <c r="E8" s="149"/>
      <c r="F8" s="149"/>
      <c r="G8" s="149"/>
      <c r="H8" s="149"/>
      <c r="I8" s="150"/>
      <c r="J8" s="151"/>
      <c r="K8" s="152"/>
      <c r="L8" s="153"/>
    </row>
    <row r="9" spans="1:12" s="154" customFormat="1" ht="26.25" customHeight="1" x14ac:dyDescent="0.25">
      <c r="A9" s="155" t="s">
        <v>207</v>
      </c>
      <c r="B9" s="156" t="s">
        <v>24</v>
      </c>
      <c r="C9" s="157">
        <f>148854412+5000000</f>
        <v>153854412</v>
      </c>
      <c r="D9" s="157">
        <v>25000000</v>
      </c>
      <c r="E9" s="157"/>
      <c r="F9" s="157"/>
      <c r="G9" s="157">
        <v>0</v>
      </c>
      <c r="H9" s="157">
        <f>SUM(D9:G9)</f>
        <v>25000000</v>
      </c>
      <c r="I9" s="158">
        <f>+C9+H9</f>
        <v>178854412</v>
      </c>
      <c r="J9" s="159">
        <f>+'[1]EJEC. 2022'!S9</f>
        <v>50498384.640000001</v>
      </c>
      <c r="K9" s="160">
        <f>+I9-J9</f>
        <v>128356027.36</v>
      </c>
      <c r="L9" s="153"/>
    </row>
    <row r="10" spans="1:12" s="154" customFormat="1" ht="26.25" customHeight="1" x14ac:dyDescent="0.25">
      <c r="A10" s="161" t="s">
        <v>208</v>
      </c>
      <c r="B10" s="162" t="s">
        <v>209</v>
      </c>
      <c r="C10" s="157"/>
      <c r="D10" s="157"/>
      <c r="E10" s="157"/>
      <c r="F10" s="157"/>
      <c r="G10" s="157"/>
      <c r="H10" s="157">
        <f t="shared" ref="H10:H34" si="1">SUM(D10:G10)</f>
        <v>0</v>
      </c>
      <c r="I10" s="158">
        <f t="shared" ref="I10:I34" si="2">+C10+H10</f>
        <v>0</v>
      </c>
      <c r="J10" s="159"/>
      <c r="K10" s="160"/>
      <c r="L10" s="153"/>
    </row>
    <row r="11" spans="1:12" s="154" customFormat="1" ht="26.25" customHeight="1" x14ac:dyDescent="0.25">
      <c r="A11" s="155" t="s">
        <v>210</v>
      </c>
      <c r="B11" s="156" t="s">
        <v>211</v>
      </c>
      <c r="C11" s="157">
        <v>67000000</v>
      </c>
      <c r="D11" s="157"/>
      <c r="E11" s="157"/>
      <c r="F11" s="157"/>
      <c r="G11" s="157">
        <v>0</v>
      </c>
      <c r="H11" s="157">
        <f t="shared" si="1"/>
        <v>0</v>
      </c>
      <c r="I11" s="158">
        <f t="shared" si="2"/>
        <v>67000000</v>
      </c>
      <c r="J11" s="159">
        <f>+'[1]EJEC. 2022'!S10</f>
        <v>7817000</v>
      </c>
      <c r="K11" s="160">
        <f t="shared" ref="K11:K34" si="3">+I11-J11</f>
        <v>59183000</v>
      </c>
      <c r="L11" s="153"/>
    </row>
    <row r="12" spans="1:12" s="154" customFormat="1" ht="26.25" customHeight="1" x14ac:dyDescent="0.25">
      <c r="A12" s="155" t="s">
        <v>212</v>
      </c>
      <c r="B12" s="156" t="s">
        <v>27</v>
      </c>
      <c r="C12" s="157">
        <f>38000000</f>
        <v>38000000</v>
      </c>
      <c r="D12" s="157"/>
      <c r="E12" s="157"/>
      <c r="F12" s="157"/>
      <c r="G12" s="157">
        <v>0</v>
      </c>
      <c r="H12" s="157">
        <f t="shared" si="1"/>
        <v>0</v>
      </c>
      <c r="I12" s="158">
        <f t="shared" si="2"/>
        <v>38000000</v>
      </c>
      <c r="J12" s="159">
        <f>+'[1]EJEC. 2022'!S11</f>
        <v>1735000</v>
      </c>
      <c r="K12" s="160">
        <f t="shared" si="3"/>
        <v>36265000</v>
      </c>
      <c r="L12" s="153"/>
    </row>
    <row r="13" spans="1:12" s="154" customFormat="1" ht="26.25" customHeight="1" x14ac:dyDescent="0.25">
      <c r="A13" s="161" t="s">
        <v>213</v>
      </c>
      <c r="B13" s="156" t="s">
        <v>214</v>
      </c>
      <c r="C13" s="157">
        <v>36000000</v>
      </c>
      <c r="D13" s="157"/>
      <c r="E13" s="157"/>
      <c r="F13" s="157"/>
      <c r="G13" s="157">
        <v>0</v>
      </c>
      <c r="H13" s="157">
        <f t="shared" si="1"/>
        <v>0</v>
      </c>
      <c r="I13" s="158">
        <f t="shared" si="2"/>
        <v>36000000</v>
      </c>
      <c r="J13" s="159">
        <f>+'[1]EJEC. 2022'!S12</f>
        <v>9144750</v>
      </c>
      <c r="K13" s="160">
        <f t="shared" si="3"/>
        <v>26855250</v>
      </c>
      <c r="L13" s="153"/>
    </row>
    <row r="14" spans="1:12" s="154" customFormat="1" ht="26.25" customHeight="1" x14ac:dyDescent="0.25">
      <c r="A14" s="161" t="s">
        <v>215</v>
      </c>
      <c r="B14" s="156" t="s">
        <v>216</v>
      </c>
      <c r="C14" s="157">
        <f>20404534.33</f>
        <v>20404534.329999998</v>
      </c>
      <c r="D14" s="157"/>
      <c r="E14" s="157"/>
      <c r="F14" s="157"/>
      <c r="G14" s="157">
        <v>0</v>
      </c>
      <c r="H14" s="157">
        <f t="shared" si="1"/>
        <v>0</v>
      </c>
      <c r="I14" s="158">
        <f t="shared" si="2"/>
        <v>20404534.329999998</v>
      </c>
      <c r="J14" s="159">
        <f>+'[1]EJEC. 2022'!S13</f>
        <v>0</v>
      </c>
      <c r="K14" s="160">
        <f t="shared" si="3"/>
        <v>20404534.329999998</v>
      </c>
      <c r="L14" s="153"/>
    </row>
    <row r="15" spans="1:12" s="154" customFormat="1" ht="26.25" customHeight="1" x14ac:dyDescent="0.25">
      <c r="A15" s="161" t="s">
        <v>217</v>
      </c>
      <c r="B15" s="162" t="s">
        <v>218</v>
      </c>
      <c r="C15" s="157"/>
      <c r="D15" s="157"/>
      <c r="E15" s="157"/>
      <c r="F15" s="157"/>
      <c r="G15" s="157"/>
      <c r="H15" s="157">
        <f t="shared" si="1"/>
        <v>0</v>
      </c>
      <c r="I15" s="158">
        <f t="shared" si="2"/>
        <v>0</v>
      </c>
      <c r="J15" s="159"/>
      <c r="K15" s="160"/>
      <c r="L15" s="153"/>
    </row>
    <row r="16" spans="1:12" s="154" customFormat="1" ht="26.25" customHeight="1" x14ac:dyDescent="0.25">
      <c r="A16" s="155" t="s">
        <v>219</v>
      </c>
      <c r="B16" s="156" t="s">
        <v>220</v>
      </c>
      <c r="C16" s="157">
        <v>5500000</v>
      </c>
      <c r="D16" s="157">
        <v>15000000</v>
      </c>
      <c r="E16" s="157"/>
      <c r="F16" s="157"/>
      <c r="G16" s="157">
        <v>0</v>
      </c>
      <c r="H16" s="157">
        <f t="shared" si="1"/>
        <v>15000000</v>
      </c>
      <c r="I16" s="158">
        <f t="shared" si="2"/>
        <v>20500000</v>
      </c>
      <c r="J16" s="159">
        <f>+'[1]EJEC. 2022'!S14</f>
        <v>905760.28</v>
      </c>
      <c r="K16" s="160">
        <f t="shared" si="3"/>
        <v>19594239.719999999</v>
      </c>
      <c r="L16" s="153"/>
    </row>
    <row r="17" spans="1:12" s="154" customFormat="1" ht="26.25" customHeight="1" x14ac:dyDescent="0.25">
      <c r="A17" s="161" t="s">
        <v>221</v>
      </c>
      <c r="B17" s="162" t="s">
        <v>222</v>
      </c>
      <c r="C17" s="157"/>
      <c r="D17" s="157"/>
      <c r="E17" s="157"/>
      <c r="F17" s="157"/>
      <c r="G17" s="157"/>
      <c r="H17" s="157">
        <f t="shared" si="1"/>
        <v>0</v>
      </c>
      <c r="I17" s="158">
        <f t="shared" si="2"/>
        <v>0</v>
      </c>
      <c r="J17" s="159"/>
      <c r="K17" s="160"/>
      <c r="L17" s="153"/>
    </row>
    <row r="18" spans="1:12" s="154" customFormat="1" ht="26.25" customHeight="1" x14ac:dyDescent="0.25">
      <c r="A18" s="155" t="s">
        <v>223</v>
      </c>
      <c r="B18" s="156" t="s">
        <v>224</v>
      </c>
      <c r="C18" s="163">
        <v>500000</v>
      </c>
      <c r="D18" s="163"/>
      <c r="E18" s="163"/>
      <c r="F18" s="163"/>
      <c r="G18" s="163"/>
      <c r="H18" s="163">
        <f t="shared" si="1"/>
        <v>0</v>
      </c>
      <c r="I18" s="163">
        <f t="shared" si="2"/>
        <v>500000</v>
      </c>
      <c r="J18" s="159">
        <f>+'[1]EJEC. 2022'!S15</f>
        <v>90000</v>
      </c>
      <c r="K18" s="160">
        <f t="shared" si="3"/>
        <v>410000</v>
      </c>
      <c r="L18" s="153"/>
    </row>
    <row r="19" spans="1:12" s="154" customFormat="1" ht="26.25" hidden="1" customHeight="1" x14ac:dyDescent="0.25">
      <c r="A19" s="155" t="s">
        <v>225</v>
      </c>
      <c r="B19" s="156" t="s">
        <v>226</v>
      </c>
      <c r="C19" s="163">
        <v>0</v>
      </c>
      <c r="D19" s="163"/>
      <c r="E19" s="163"/>
      <c r="F19" s="163"/>
      <c r="G19" s="163">
        <v>0</v>
      </c>
      <c r="H19" s="163">
        <f t="shared" si="1"/>
        <v>0</v>
      </c>
      <c r="I19" s="163">
        <f t="shared" si="2"/>
        <v>0</v>
      </c>
      <c r="J19" s="159">
        <f>+'[1]EJEC. 2022'!S16</f>
        <v>0</v>
      </c>
      <c r="K19" s="160">
        <f t="shared" si="3"/>
        <v>0</v>
      </c>
      <c r="L19" s="153"/>
    </row>
    <row r="20" spans="1:12" s="154" customFormat="1" ht="24.75" customHeight="1" x14ac:dyDescent="0.25">
      <c r="A20" s="155" t="s">
        <v>227</v>
      </c>
      <c r="B20" s="156" t="s">
        <v>228</v>
      </c>
      <c r="C20" s="163">
        <v>14000000</v>
      </c>
      <c r="D20" s="163"/>
      <c r="E20" s="163"/>
      <c r="F20" s="163"/>
      <c r="G20" s="163">
        <v>0</v>
      </c>
      <c r="H20" s="163">
        <f t="shared" si="1"/>
        <v>0</v>
      </c>
      <c r="I20" s="163">
        <f t="shared" si="2"/>
        <v>14000000</v>
      </c>
      <c r="J20" s="159">
        <f>+'[1]EJEC. 2022'!S17</f>
        <v>2524500</v>
      </c>
      <c r="K20" s="160">
        <f t="shared" si="3"/>
        <v>11475500</v>
      </c>
      <c r="L20" s="153"/>
    </row>
    <row r="21" spans="1:12" s="154" customFormat="1" ht="28.5" customHeight="1" x14ac:dyDescent="0.25">
      <c r="A21" s="155" t="s">
        <v>229</v>
      </c>
      <c r="B21" s="156" t="s">
        <v>230</v>
      </c>
      <c r="C21" s="163">
        <f>1000000-500000</f>
        <v>500000</v>
      </c>
      <c r="D21" s="163"/>
      <c r="E21" s="163"/>
      <c r="F21" s="163"/>
      <c r="G21" s="163">
        <v>0</v>
      </c>
      <c r="H21" s="163">
        <f t="shared" si="1"/>
        <v>0</v>
      </c>
      <c r="I21" s="163">
        <f t="shared" si="2"/>
        <v>500000</v>
      </c>
      <c r="J21" s="159">
        <f>+'[1]EJEC. 2022'!S18</f>
        <v>0</v>
      </c>
      <c r="K21" s="160">
        <f t="shared" si="3"/>
        <v>500000</v>
      </c>
      <c r="L21" s="153"/>
    </row>
    <row r="22" spans="1:12" s="154" customFormat="1" ht="26.25" customHeight="1" x14ac:dyDescent="0.25">
      <c r="A22" s="164" t="s">
        <v>231</v>
      </c>
      <c r="B22" s="165" t="s">
        <v>232</v>
      </c>
      <c r="C22" s="163">
        <v>500000</v>
      </c>
      <c r="D22" s="163"/>
      <c r="E22" s="163"/>
      <c r="F22" s="163"/>
      <c r="G22" s="163">
        <v>0</v>
      </c>
      <c r="H22" s="163">
        <f t="shared" si="1"/>
        <v>0</v>
      </c>
      <c r="I22" s="163">
        <f t="shared" si="2"/>
        <v>500000</v>
      </c>
      <c r="J22" s="159">
        <f>+'[1]EJEC. 2022'!S19</f>
        <v>185625</v>
      </c>
      <c r="K22" s="160">
        <f t="shared" si="3"/>
        <v>314375</v>
      </c>
      <c r="L22" s="153"/>
    </row>
    <row r="23" spans="1:12" s="154" customFormat="1" ht="26.25" customHeight="1" x14ac:dyDescent="0.25">
      <c r="A23" s="155" t="s">
        <v>233</v>
      </c>
      <c r="B23" s="156" t="s">
        <v>40</v>
      </c>
      <c r="C23" s="157">
        <v>4000000</v>
      </c>
      <c r="D23" s="157"/>
      <c r="E23" s="157"/>
      <c r="F23" s="157"/>
      <c r="G23" s="157">
        <v>0</v>
      </c>
      <c r="H23" s="157">
        <f t="shared" si="1"/>
        <v>0</v>
      </c>
      <c r="I23" s="158">
        <f t="shared" si="2"/>
        <v>4000000</v>
      </c>
      <c r="J23" s="159">
        <f>+'[1]EJEC. 2022'!S20</f>
        <v>0</v>
      </c>
      <c r="K23" s="160">
        <f t="shared" si="3"/>
        <v>4000000</v>
      </c>
      <c r="L23" s="153"/>
    </row>
    <row r="24" spans="1:12" s="154" customFormat="1" ht="26.25" customHeight="1" x14ac:dyDescent="0.25">
      <c r="A24" s="161" t="s">
        <v>234</v>
      </c>
      <c r="B24" s="166" t="s">
        <v>235</v>
      </c>
      <c r="C24" s="157"/>
      <c r="D24" s="157"/>
      <c r="E24" s="157"/>
      <c r="F24" s="157"/>
      <c r="G24" s="157"/>
      <c r="H24" s="157">
        <f t="shared" si="1"/>
        <v>0</v>
      </c>
      <c r="I24" s="158">
        <f t="shared" si="2"/>
        <v>0</v>
      </c>
      <c r="J24" s="159"/>
      <c r="K24" s="160"/>
      <c r="L24" s="153"/>
    </row>
    <row r="25" spans="1:12" s="154" customFormat="1" ht="26.25" customHeight="1" x14ac:dyDescent="0.25">
      <c r="A25" s="155" t="s">
        <v>236</v>
      </c>
      <c r="B25" s="167" t="s">
        <v>41</v>
      </c>
      <c r="C25" s="157">
        <f>25125000</f>
        <v>25125000</v>
      </c>
      <c r="D25" s="157"/>
      <c r="E25" s="157"/>
      <c r="F25" s="157"/>
      <c r="G25" s="157">
        <v>0</v>
      </c>
      <c r="H25" s="157">
        <f t="shared" si="1"/>
        <v>0</v>
      </c>
      <c r="I25" s="158">
        <f t="shared" si="2"/>
        <v>25125000</v>
      </c>
      <c r="J25" s="159">
        <f>+'[1]EJEC. 2022'!S21</f>
        <v>4240000</v>
      </c>
      <c r="K25" s="160">
        <f t="shared" si="3"/>
        <v>20885000</v>
      </c>
      <c r="L25" s="153"/>
    </row>
    <row r="26" spans="1:12" s="154" customFormat="1" ht="26.25" customHeight="1" x14ac:dyDescent="0.25">
      <c r="A26" s="161" t="s">
        <v>237</v>
      </c>
      <c r="B26" s="166" t="s">
        <v>238</v>
      </c>
      <c r="C26" s="157"/>
      <c r="D26" s="157"/>
      <c r="E26" s="157"/>
      <c r="F26" s="157"/>
      <c r="G26" s="157"/>
      <c r="H26" s="157">
        <f t="shared" si="1"/>
        <v>0</v>
      </c>
      <c r="I26" s="158">
        <f t="shared" si="2"/>
        <v>0</v>
      </c>
      <c r="J26" s="159"/>
      <c r="K26" s="160"/>
      <c r="L26" s="153"/>
    </row>
    <row r="27" spans="1:12" s="154" customFormat="1" ht="26.25" customHeight="1" x14ac:dyDescent="0.25">
      <c r="A27" s="155" t="s">
        <v>239</v>
      </c>
      <c r="B27" s="167" t="s">
        <v>240</v>
      </c>
      <c r="C27" s="157">
        <v>2500000</v>
      </c>
      <c r="D27" s="157"/>
      <c r="E27" s="157"/>
      <c r="F27" s="157"/>
      <c r="G27" s="157">
        <v>0</v>
      </c>
      <c r="H27" s="157">
        <f t="shared" si="1"/>
        <v>0</v>
      </c>
      <c r="I27" s="158">
        <f t="shared" si="2"/>
        <v>2500000</v>
      </c>
      <c r="J27" s="159">
        <f>+'[1]EJEC. 2022'!S22</f>
        <v>580500</v>
      </c>
      <c r="K27" s="160">
        <f t="shared" si="3"/>
        <v>1919500</v>
      </c>
      <c r="L27" s="153"/>
    </row>
    <row r="28" spans="1:12" s="154" customFormat="1" ht="26.25" customHeight="1" x14ac:dyDescent="0.25">
      <c r="A28" s="161" t="s">
        <v>241</v>
      </c>
      <c r="B28" s="166" t="s">
        <v>242</v>
      </c>
      <c r="C28" s="157"/>
      <c r="D28" s="157"/>
      <c r="E28" s="157"/>
      <c r="F28" s="157"/>
      <c r="G28" s="157">
        <v>0</v>
      </c>
      <c r="H28" s="157">
        <f t="shared" si="1"/>
        <v>0</v>
      </c>
      <c r="I28" s="158">
        <f t="shared" si="2"/>
        <v>0</v>
      </c>
      <c r="J28" s="159"/>
      <c r="K28" s="160"/>
      <c r="L28" s="153"/>
    </row>
    <row r="29" spans="1:12" s="154" customFormat="1" ht="26.25" customHeight="1" x14ac:dyDescent="0.25">
      <c r="A29" s="155" t="s">
        <v>243</v>
      </c>
      <c r="B29" s="167" t="s">
        <v>244</v>
      </c>
      <c r="C29" s="157">
        <v>200000</v>
      </c>
      <c r="D29" s="157"/>
      <c r="E29" s="157"/>
      <c r="F29" s="157"/>
      <c r="G29" s="157">
        <v>0</v>
      </c>
      <c r="H29" s="157">
        <f t="shared" si="1"/>
        <v>0</v>
      </c>
      <c r="I29" s="158">
        <f t="shared" si="2"/>
        <v>200000</v>
      </c>
      <c r="J29" s="159">
        <f>+'[1]EJEC. 2022'!S23</f>
        <v>0</v>
      </c>
      <c r="K29" s="160">
        <f t="shared" si="3"/>
        <v>200000</v>
      </c>
      <c r="L29" s="153"/>
    </row>
    <row r="30" spans="1:12" s="154" customFormat="1" ht="26.25" customHeight="1" x14ac:dyDescent="0.25">
      <c r="A30" s="155" t="s">
        <v>245</v>
      </c>
      <c r="B30" s="167" t="s">
        <v>246</v>
      </c>
      <c r="C30" s="163">
        <f>2500000</f>
        <v>2500000</v>
      </c>
      <c r="D30" s="163">
        <v>10000000</v>
      </c>
      <c r="E30" s="163"/>
      <c r="F30" s="163"/>
      <c r="G30" s="157">
        <v>0</v>
      </c>
      <c r="H30" s="157">
        <f t="shared" si="1"/>
        <v>10000000</v>
      </c>
      <c r="I30" s="158">
        <f t="shared" si="2"/>
        <v>12500000</v>
      </c>
      <c r="J30" s="159">
        <f>+'[1]EJEC. 2022'!S24</f>
        <v>188510.71</v>
      </c>
      <c r="K30" s="160">
        <f t="shared" si="3"/>
        <v>12311489.289999999</v>
      </c>
      <c r="L30" s="153"/>
    </row>
    <row r="31" spans="1:12" s="154" customFormat="1" ht="26.25" customHeight="1" x14ac:dyDescent="0.25">
      <c r="A31" s="161" t="s">
        <v>247</v>
      </c>
      <c r="B31" s="166" t="s">
        <v>248</v>
      </c>
      <c r="C31" s="157"/>
      <c r="D31" s="157"/>
      <c r="E31" s="157"/>
      <c r="F31" s="157"/>
      <c r="G31" s="157"/>
      <c r="H31" s="157">
        <f t="shared" si="1"/>
        <v>0</v>
      </c>
      <c r="I31" s="158">
        <f t="shared" si="2"/>
        <v>0</v>
      </c>
      <c r="J31" s="159"/>
      <c r="K31" s="160"/>
      <c r="L31" s="153"/>
    </row>
    <row r="32" spans="1:12" s="154" customFormat="1" ht="26.25" customHeight="1" x14ac:dyDescent="0.25">
      <c r="A32" s="155" t="s">
        <v>249</v>
      </c>
      <c r="B32" s="167" t="s">
        <v>250</v>
      </c>
      <c r="C32" s="157">
        <v>10355000</v>
      </c>
      <c r="D32" s="157"/>
      <c r="E32" s="157"/>
      <c r="F32" s="157"/>
      <c r="G32" s="157">
        <v>0</v>
      </c>
      <c r="H32" s="157">
        <f t="shared" si="1"/>
        <v>0</v>
      </c>
      <c r="I32" s="158">
        <f t="shared" si="2"/>
        <v>10355000</v>
      </c>
      <c r="J32" s="159">
        <f>+'[1]EJEC. 2022'!S25</f>
        <v>3058271.63</v>
      </c>
      <c r="K32" s="160">
        <f t="shared" si="3"/>
        <v>7296728.3700000001</v>
      </c>
      <c r="L32" s="153"/>
    </row>
    <row r="33" spans="1:13" s="154" customFormat="1" ht="26.25" customHeight="1" x14ac:dyDescent="0.25">
      <c r="A33" s="155" t="s">
        <v>251</v>
      </c>
      <c r="B33" s="167" t="s">
        <v>252</v>
      </c>
      <c r="C33" s="157">
        <v>10699225.859999999</v>
      </c>
      <c r="D33" s="157"/>
      <c r="E33" s="157"/>
      <c r="F33" s="157"/>
      <c r="G33" s="157">
        <v>0</v>
      </c>
      <c r="H33" s="157">
        <f t="shared" si="1"/>
        <v>0</v>
      </c>
      <c r="I33" s="158">
        <f t="shared" si="2"/>
        <v>10699225.859999999</v>
      </c>
      <c r="J33" s="159">
        <f>+'[1]EJEC. 2022'!S26</f>
        <v>3131153.44</v>
      </c>
      <c r="K33" s="160">
        <f t="shared" si="3"/>
        <v>7568072.4199999999</v>
      </c>
      <c r="L33" s="153"/>
    </row>
    <row r="34" spans="1:13" s="154" customFormat="1" ht="27.75" customHeight="1" x14ac:dyDescent="0.25">
      <c r="A34" s="155" t="s">
        <v>253</v>
      </c>
      <c r="B34" s="167" t="s">
        <v>254</v>
      </c>
      <c r="C34" s="157">
        <v>1880825.74</v>
      </c>
      <c r="D34" s="157"/>
      <c r="E34" s="157"/>
      <c r="F34" s="157"/>
      <c r="G34" s="157">
        <v>0</v>
      </c>
      <c r="H34" s="157">
        <f t="shared" si="1"/>
        <v>0</v>
      </c>
      <c r="I34" s="158">
        <f t="shared" si="2"/>
        <v>1880825.74</v>
      </c>
      <c r="J34" s="159">
        <f>+'[1]EJEC. 2022'!S27</f>
        <v>397262.22</v>
      </c>
      <c r="K34" s="160">
        <f t="shared" si="3"/>
        <v>1483563.52</v>
      </c>
      <c r="L34" s="153"/>
    </row>
    <row r="35" spans="1:13" ht="13.8" thickBot="1" x14ac:dyDescent="0.3">
      <c r="A35" s="168"/>
      <c r="B35" s="169"/>
      <c r="C35" s="170"/>
      <c r="D35" s="170"/>
      <c r="E35" s="170"/>
      <c r="F35" s="170"/>
      <c r="G35" s="170"/>
      <c r="H35" s="170"/>
      <c r="I35" s="171"/>
      <c r="J35" s="172"/>
      <c r="K35" s="173"/>
    </row>
    <row r="36" spans="1:13" s="154" customFormat="1" ht="23.25" customHeight="1" x14ac:dyDescent="0.25">
      <c r="A36" s="175"/>
      <c r="B36" s="176"/>
      <c r="C36" s="177"/>
      <c r="D36" s="177"/>
      <c r="E36" s="177"/>
      <c r="F36" s="177"/>
      <c r="G36" s="177"/>
      <c r="H36" s="177"/>
      <c r="I36" s="178"/>
      <c r="J36" s="179"/>
      <c r="K36" s="180"/>
      <c r="L36" s="153"/>
    </row>
    <row r="37" spans="1:13" s="188" customFormat="1" ht="25.5" customHeight="1" thickBot="1" x14ac:dyDescent="0.3">
      <c r="A37" s="181"/>
      <c r="B37" s="182" t="s">
        <v>255</v>
      </c>
      <c r="C37" s="183">
        <f>SUM(C39:C87)</f>
        <v>86930000</v>
      </c>
      <c r="D37" s="183">
        <f t="shared" ref="D37:K37" si="4">SUM(D39:D87)</f>
        <v>107453720</v>
      </c>
      <c r="E37" s="183">
        <f t="shared" si="4"/>
        <v>2000000</v>
      </c>
      <c r="F37" s="183">
        <f t="shared" si="4"/>
        <v>0</v>
      </c>
      <c r="G37" s="183">
        <f t="shared" si="4"/>
        <v>0</v>
      </c>
      <c r="H37" s="183">
        <f t="shared" si="4"/>
        <v>109453720</v>
      </c>
      <c r="I37" s="184">
        <f>SUM(I39:I87)</f>
        <v>196383720</v>
      </c>
      <c r="J37" s="183">
        <f t="shared" si="4"/>
        <v>16225216.27</v>
      </c>
      <c r="K37" s="185">
        <f t="shared" si="4"/>
        <v>177658503.72999999</v>
      </c>
      <c r="L37" s="186"/>
      <c r="M37" s="187"/>
    </row>
    <row r="38" spans="1:13" s="154" customFormat="1" ht="24" customHeight="1" x14ac:dyDescent="0.25">
      <c r="A38" s="189" t="s">
        <v>256</v>
      </c>
      <c r="B38" s="190" t="s">
        <v>257</v>
      </c>
      <c r="C38" s="191"/>
      <c r="D38" s="191"/>
      <c r="E38" s="191"/>
      <c r="F38" s="191"/>
      <c r="G38" s="191"/>
      <c r="H38" s="191"/>
      <c r="I38" s="192"/>
      <c r="J38" s="193"/>
      <c r="K38" s="194"/>
      <c r="L38" s="153"/>
    </row>
    <row r="39" spans="1:13" s="154" customFormat="1" ht="25.5" customHeight="1" x14ac:dyDescent="0.25">
      <c r="A39" s="155" t="s">
        <v>258</v>
      </c>
      <c r="B39" s="156" t="s">
        <v>259</v>
      </c>
      <c r="C39" s="157">
        <v>4500000</v>
      </c>
      <c r="D39" s="157"/>
      <c r="E39" s="157"/>
      <c r="F39" s="157"/>
      <c r="G39" s="157">
        <v>0</v>
      </c>
      <c r="H39" s="157">
        <f t="shared" ref="H39:H87" si="5">SUM(D39:G39)</f>
        <v>0</v>
      </c>
      <c r="I39" s="158">
        <f t="shared" ref="I39:I87" si="6">+C39+H39</f>
        <v>4500000</v>
      </c>
      <c r="J39" s="159">
        <f>+'[1]EJEC. 2022'!S30</f>
        <v>640806.67999999993</v>
      </c>
      <c r="K39" s="160">
        <f>+I39-J39</f>
        <v>3859193.3200000003</v>
      </c>
    </row>
    <row r="40" spans="1:13" s="154" customFormat="1" ht="25.5" customHeight="1" x14ac:dyDescent="0.25">
      <c r="A40" s="155" t="s">
        <v>260</v>
      </c>
      <c r="B40" s="156" t="s">
        <v>53</v>
      </c>
      <c r="C40" s="157">
        <v>2800000</v>
      </c>
      <c r="D40" s="157"/>
      <c r="E40" s="157"/>
      <c r="F40" s="157"/>
      <c r="G40" s="157">
        <v>0</v>
      </c>
      <c r="H40" s="157">
        <f t="shared" si="5"/>
        <v>0</v>
      </c>
      <c r="I40" s="158">
        <f t="shared" si="6"/>
        <v>2800000</v>
      </c>
      <c r="J40" s="159">
        <f>+'[1]EJEC. 2022'!S31</f>
        <v>100903.35</v>
      </c>
      <c r="K40" s="160">
        <f t="shared" ref="K40:K87" si="7">+I40-J40</f>
        <v>2699096.65</v>
      </c>
      <c r="L40" s="153"/>
    </row>
    <row r="41" spans="1:13" s="154" customFormat="1" ht="25.5" customHeight="1" x14ac:dyDescent="0.25">
      <c r="A41" s="155" t="s">
        <v>261</v>
      </c>
      <c r="B41" s="156" t="s">
        <v>262</v>
      </c>
      <c r="C41" s="157">
        <f>200000</f>
        <v>200000</v>
      </c>
      <c r="D41" s="157"/>
      <c r="E41" s="157"/>
      <c r="F41" s="157"/>
      <c r="G41" s="157">
        <v>0</v>
      </c>
      <c r="H41" s="157">
        <f t="shared" si="5"/>
        <v>0</v>
      </c>
      <c r="I41" s="158">
        <f t="shared" si="6"/>
        <v>200000</v>
      </c>
      <c r="J41" s="159">
        <f>+'[1]EJEC. 2022'!S33</f>
        <v>149754.13</v>
      </c>
      <c r="K41" s="160">
        <f t="shared" si="7"/>
        <v>50245.869999999995</v>
      </c>
      <c r="L41" s="153"/>
    </row>
    <row r="42" spans="1:13" s="154" customFormat="1" ht="25.5" customHeight="1" x14ac:dyDescent="0.25">
      <c r="A42" s="155" t="s">
        <v>263</v>
      </c>
      <c r="B42" s="156" t="s">
        <v>56</v>
      </c>
      <c r="C42" s="157">
        <v>5000000</v>
      </c>
      <c r="D42" s="157"/>
      <c r="E42" s="157"/>
      <c r="F42" s="157"/>
      <c r="G42" s="157">
        <v>0</v>
      </c>
      <c r="H42" s="157">
        <f t="shared" si="5"/>
        <v>0</v>
      </c>
      <c r="I42" s="158">
        <f t="shared" si="6"/>
        <v>5000000</v>
      </c>
      <c r="J42" s="159">
        <f>+'[1]EJEC. 2022'!S34</f>
        <v>1235851.98</v>
      </c>
      <c r="K42" s="160">
        <f t="shared" si="7"/>
        <v>3764148.02</v>
      </c>
      <c r="L42" s="153"/>
    </row>
    <row r="43" spans="1:13" s="154" customFormat="1" ht="25.5" customHeight="1" x14ac:dyDescent="0.25">
      <c r="A43" s="155" t="s">
        <v>264</v>
      </c>
      <c r="B43" s="156" t="s">
        <v>265</v>
      </c>
      <c r="C43" s="157">
        <f>150000</f>
        <v>150000</v>
      </c>
      <c r="D43" s="157"/>
      <c r="E43" s="157"/>
      <c r="F43" s="157"/>
      <c r="G43" s="157">
        <v>0</v>
      </c>
      <c r="H43" s="157">
        <f t="shared" si="5"/>
        <v>0</v>
      </c>
      <c r="I43" s="158">
        <f t="shared" si="6"/>
        <v>150000</v>
      </c>
      <c r="J43" s="159">
        <f>+'[1]EJEC. 2022'!S35</f>
        <v>95242</v>
      </c>
      <c r="K43" s="160">
        <f t="shared" si="7"/>
        <v>54758</v>
      </c>
      <c r="L43" s="153"/>
    </row>
    <row r="44" spans="1:13" s="154" customFormat="1" ht="25.5" customHeight="1" x14ac:dyDescent="0.25">
      <c r="A44" s="155" t="s">
        <v>266</v>
      </c>
      <c r="B44" s="156" t="s">
        <v>267</v>
      </c>
      <c r="C44" s="157">
        <f>80000</f>
        <v>80000</v>
      </c>
      <c r="D44" s="157"/>
      <c r="E44" s="157"/>
      <c r="F44" s="157"/>
      <c r="G44" s="157">
        <v>0</v>
      </c>
      <c r="H44" s="157">
        <f t="shared" si="5"/>
        <v>0</v>
      </c>
      <c r="I44" s="158">
        <f t="shared" si="6"/>
        <v>80000</v>
      </c>
      <c r="J44" s="159">
        <f>+'[1]EJEC. 2022'!S36</f>
        <v>23414</v>
      </c>
      <c r="K44" s="160">
        <f t="shared" si="7"/>
        <v>56586</v>
      </c>
      <c r="L44" s="153"/>
    </row>
    <row r="45" spans="1:13" s="154" customFormat="1" ht="21.75" customHeight="1" x14ac:dyDescent="0.25">
      <c r="A45" s="161" t="s">
        <v>268</v>
      </c>
      <c r="B45" s="162" t="s">
        <v>269</v>
      </c>
      <c r="C45" s="157"/>
      <c r="D45" s="157"/>
      <c r="E45" s="157"/>
      <c r="F45" s="157"/>
      <c r="G45" s="157"/>
      <c r="H45" s="157">
        <f t="shared" si="5"/>
        <v>0</v>
      </c>
      <c r="I45" s="158">
        <f t="shared" si="6"/>
        <v>0</v>
      </c>
      <c r="J45" s="159"/>
      <c r="K45" s="160"/>
      <c r="L45" s="153"/>
    </row>
    <row r="46" spans="1:13" s="154" customFormat="1" ht="25.5" customHeight="1" x14ac:dyDescent="0.25">
      <c r="A46" s="155" t="s">
        <v>270</v>
      </c>
      <c r="B46" s="156" t="s">
        <v>59</v>
      </c>
      <c r="C46" s="157">
        <v>10000000</v>
      </c>
      <c r="D46" s="157">
        <v>30000000</v>
      </c>
      <c r="E46" s="157"/>
      <c r="F46" s="157"/>
      <c r="G46" s="157">
        <v>0</v>
      </c>
      <c r="H46" s="157">
        <f t="shared" si="5"/>
        <v>30000000</v>
      </c>
      <c r="I46" s="158">
        <f t="shared" si="6"/>
        <v>40000000</v>
      </c>
      <c r="J46" s="159">
        <f>+'[1]EJEC. 2022'!S37</f>
        <v>3754493.1</v>
      </c>
      <c r="K46" s="160">
        <f t="shared" si="7"/>
        <v>36245506.899999999</v>
      </c>
      <c r="L46" s="153"/>
    </row>
    <row r="47" spans="1:13" s="154" customFormat="1" ht="25.5" customHeight="1" x14ac:dyDescent="0.25">
      <c r="A47" s="155" t="s">
        <v>271</v>
      </c>
      <c r="B47" s="156" t="s">
        <v>272</v>
      </c>
      <c r="C47" s="157">
        <v>1000000</v>
      </c>
      <c r="D47" s="157"/>
      <c r="E47" s="157">
        <v>2000000</v>
      </c>
      <c r="F47" s="157"/>
      <c r="G47" s="157">
        <v>0</v>
      </c>
      <c r="H47" s="157">
        <f t="shared" si="5"/>
        <v>2000000</v>
      </c>
      <c r="I47" s="158">
        <f t="shared" si="6"/>
        <v>3000000</v>
      </c>
      <c r="J47" s="159">
        <f>+'[1]EJEC. 2022'!S38</f>
        <v>300261.60000000003</v>
      </c>
      <c r="K47" s="160">
        <f t="shared" si="7"/>
        <v>2699738.4</v>
      </c>
      <c r="L47" s="153"/>
    </row>
    <row r="48" spans="1:13" s="154" customFormat="1" ht="25.5" customHeight="1" x14ac:dyDescent="0.25">
      <c r="A48" s="161" t="s">
        <v>273</v>
      </c>
      <c r="B48" s="162" t="s">
        <v>274</v>
      </c>
      <c r="C48" s="157"/>
      <c r="D48" s="157"/>
      <c r="E48" s="157"/>
      <c r="F48" s="157"/>
      <c r="G48" s="157"/>
      <c r="H48" s="157">
        <f t="shared" si="5"/>
        <v>0</v>
      </c>
      <c r="I48" s="158">
        <f t="shared" si="6"/>
        <v>0</v>
      </c>
      <c r="J48" s="159"/>
      <c r="K48" s="160"/>
      <c r="L48" s="153"/>
    </row>
    <row r="49" spans="1:12" s="154" customFormat="1" ht="25.5" customHeight="1" x14ac:dyDescent="0.25">
      <c r="A49" s="155" t="s">
        <v>275</v>
      </c>
      <c r="B49" s="156" t="s">
        <v>276</v>
      </c>
      <c r="C49" s="157">
        <f>6000000</f>
        <v>6000000</v>
      </c>
      <c r="D49" s="157"/>
      <c r="E49" s="157"/>
      <c r="F49" s="157"/>
      <c r="G49" s="157">
        <v>0</v>
      </c>
      <c r="H49" s="157">
        <f t="shared" si="5"/>
        <v>0</v>
      </c>
      <c r="I49" s="158">
        <f t="shared" si="6"/>
        <v>6000000</v>
      </c>
      <c r="J49" s="159">
        <f>+'[1]EJEC. 2022'!S39</f>
        <v>515468.12</v>
      </c>
      <c r="K49" s="160">
        <f t="shared" si="7"/>
        <v>5484531.8799999999</v>
      </c>
      <c r="L49" s="153"/>
    </row>
    <row r="50" spans="1:12" s="154" customFormat="1" ht="25.5" customHeight="1" x14ac:dyDescent="0.25">
      <c r="A50" s="155" t="s">
        <v>277</v>
      </c>
      <c r="B50" s="156" t="s">
        <v>278</v>
      </c>
      <c r="C50" s="157">
        <v>1000000</v>
      </c>
      <c r="D50" s="157"/>
      <c r="E50" s="157"/>
      <c r="F50" s="157"/>
      <c r="G50" s="157">
        <v>0</v>
      </c>
      <c r="H50" s="157">
        <f t="shared" si="5"/>
        <v>0</v>
      </c>
      <c r="I50" s="158">
        <f t="shared" si="6"/>
        <v>1000000</v>
      </c>
      <c r="J50" s="159">
        <f>+'[1]EJEC. 2022'!S40</f>
        <v>271670.58</v>
      </c>
      <c r="K50" s="160">
        <f t="shared" si="7"/>
        <v>728329.41999999993</v>
      </c>
      <c r="L50" s="153"/>
    </row>
    <row r="51" spans="1:12" s="154" customFormat="1" ht="25.5" customHeight="1" x14ac:dyDescent="0.25">
      <c r="A51" s="161" t="s">
        <v>279</v>
      </c>
      <c r="B51" s="162" t="s">
        <v>280</v>
      </c>
      <c r="C51" s="195"/>
      <c r="D51" s="195"/>
      <c r="E51" s="195"/>
      <c r="F51" s="195"/>
      <c r="G51" s="195"/>
      <c r="H51" s="157">
        <f t="shared" si="5"/>
        <v>0</v>
      </c>
      <c r="I51" s="158">
        <f t="shared" si="6"/>
        <v>0</v>
      </c>
      <c r="J51" s="159"/>
      <c r="K51" s="160"/>
      <c r="L51" s="153"/>
    </row>
    <row r="52" spans="1:12" s="154" customFormat="1" ht="24.75" customHeight="1" x14ac:dyDescent="0.25">
      <c r="A52" s="155" t="s">
        <v>281</v>
      </c>
      <c r="B52" s="156" t="s">
        <v>63</v>
      </c>
      <c r="C52" s="157">
        <f>500000</f>
        <v>500000</v>
      </c>
      <c r="D52" s="157"/>
      <c r="E52" s="157"/>
      <c r="F52" s="157"/>
      <c r="G52" s="157">
        <v>0</v>
      </c>
      <c r="H52" s="157">
        <f t="shared" si="5"/>
        <v>0</v>
      </c>
      <c r="I52" s="158">
        <f t="shared" si="6"/>
        <v>500000</v>
      </c>
      <c r="J52" s="159">
        <f>+'[1]EJEC. 2022'!S41</f>
        <v>4916.79</v>
      </c>
      <c r="K52" s="160">
        <f t="shared" si="7"/>
        <v>495083.21</v>
      </c>
      <c r="L52" s="153"/>
    </row>
    <row r="53" spans="1:12" s="154" customFormat="1" ht="26.25" hidden="1" customHeight="1" x14ac:dyDescent="0.25">
      <c r="A53" s="155" t="s">
        <v>282</v>
      </c>
      <c r="B53" s="156" t="s">
        <v>64</v>
      </c>
      <c r="C53" s="157">
        <v>0</v>
      </c>
      <c r="D53" s="157"/>
      <c r="E53" s="157"/>
      <c r="F53" s="157"/>
      <c r="G53" s="157">
        <v>0</v>
      </c>
      <c r="H53" s="157">
        <f t="shared" si="5"/>
        <v>0</v>
      </c>
      <c r="I53" s="158">
        <f t="shared" si="6"/>
        <v>0</v>
      </c>
      <c r="J53" s="159">
        <f>+'[1]EJEC. 2022'!S42</f>
        <v>19500</v>
      </c>
      <c r="K53" s="160">
        <f t="shared" si="7"/>
        <v>-19500</v>
      </c>
      <c r="L53" s="153"/>
    </row>
    <row r="54" spans="1:12" s="154" customFormat="1" ht="26.25" hidden="1" customHeight="1" x14ac:dyDescent="0.25">
      <c r="A54" s="155" t="s">
        <v>283</v>
      </c>
      <c r="B54" s="156" t="s">
        <v>65</v>
      </c>
      <c r="C54" s="157">
        <v>0</v>
      </c>
      <c r="D54" s="157"/>
      <c r="E54" s="157"/>
      <c r="F54" s="157"/>
      <c r="G54" s="157">
        <v>0</v>
      </c>
      <c r="H54" s="157">
        <f t="shared" si="5"/>
        <v>0</v>
      </c>
      <c r="I54" s="158">
        <f t="shared" si="6"/>
        <v>0</v>
      </c>
      <c r="J54" s="159">
        <f>+'[1]EJEC. 2022'!S43</f>
        <v>0</v>
      </c>
      <c r="K54" s="160">
        <f t="shared" si="7"/>
        <v>0</v>
      </c>
      <c r="L54" s="153"/>
    </row>
    <row r="55" spans="1:12" s="154" customFormat="1" ht="26.25" customHeight="1" x14ac:dyDescent="0.25">
      <c r="A55" s="155" t="s">
        <v>284</v>
      </c>
      <c r="B55" s="165" t="s">
        <v>66</v>
      </c>
      <c r="C55" s="157">
        <f>1500000</f>
        <v>1500000</v>
      </c>
      <c r="D55" s="157"/>
      <c r="E55" s="157"/>
      <c r="F55" s="157"/>
      <c r="G55" s="157">
        <v>0</v>
      </c>
      <c r="H55" s="157">
        <f t="shared" si="5"/>
        <v>0</v>
      </c>
      <c r="I55" s="158">
        <f t="shared" si="6"/>
        <v>1500000</v>
      </c>
      <c r="J55" s="159">
        <f>+'[1]EJEC. 2022'!S44</f>
        <v>17720.72</v>
      </c>
      <c r="K55" s="160">
        <f t="shared" si="7"/>
        <v>1482279.28</v>
      </c>
      <c r="L55" s="153"/>
    </row>
    <row r="56" spans="1:12" s="154" customFormat="1" ht="25.5" customHeight="1" x14ac:dyDescent="0.25">
      <c r="A56" s="161" t="s">
        <v>285</v>
      </c>
      <c r="B56" s="162" t="s">
        <v>286</v>
      </c>
      <c r="C56" s="157"/>
      <c r="D56" s="157"/>
      <c r="E56" s="157"/>
      <c r="F56" s="157"/>
      <c r="G56" s="157"/>
      <c r="H56" s="157">
        <f t="shared" si="5"/>
        <v>0</v>
      </c>
      <c r="I56" s="158">
        <f t="shared" si="6"/>
        <v>0</v>
      </c>
      <c r="J56" s="159"/>
      <c r="K56" s="160"/>
      <c r="L56" s="153"/>
    </row>
    <row r="57" spans="1:12" s="154" customFormat="1" ht="25.5" customHeight="1" x14ac:dyDescent="0.25">
      <c r="A57" s="155" t="s">
        <v>287</v>
      </c>
      <c r="B57" s="156" t="s">
        <v>288</v>
      </c>
      <c r="C57" s="157">
        <v>4000000</v>
      </c>
      <c r="D57" s="157"/>
      <c r="E57" s="157"/>
      <c r="F57" s="157"/>
      <c r="G57" s="157">
        <v>0</v>
      </c>
      <c r="H57" s="157">
        <f t="shared" si="5"/>
        <v>0</v>
      </c>
      <c r="I57" s="158">
        <f t="shared" si="6"/>
        <v>4000000</v>
      </c>
      <c r="J57" s="159">
        <f>+'[1]EJEC. 2022'!S45</f>
        <v>0</v>
      </c>
      <c r="K57" s="160">
        <f t="shared" si="7"/>
        <v>4000000</v>
      </c>
      <c r="L57" s="153"/>
    </row>
    <row r="58" spans="1:12" s="154" customFormat="1" ht="24.75" customHeight="1" x14ac:dyDescent="0.25">
      <c r="A58" s="161" t="s">
        <v>285</v>
      </c>
      <c r="B58" s="162" t="s">
        <v>289</v>
      </c>
      <c r="C58" s="157"/>
      <c r="D58" s="157"/>
      <c r="E58" s="157"/>
      <c r="F58" s="157"/>
      <c r="G58" s="157"/>
      <c r="H58" s="157">
        <f t="shared" si="5"/>
        <v>0</v>
      </c>
      <c r="I58" s="158">
        <f t="shared" si="6"/>
        <v>0</v>
      </c>
      <c r="J58" s="159"/>
      <c r="K58" s="160"/>
      <c r="L58" s="153"/>
    </row>
    <row r="59" spans="1:12" s="154" customFormat="1" ht="26.25" customHeight="1" x14ac:dyDescent="0.25">
      <c r="A59" s="155" t="s">
        <v>290</v>
      </c>
      <c r="B59" s="156" t="s">
        <v>291</v>
      </c>
      <c r="C59" s="157">
        <v>500000</v>
      </c>
      <c r="D59" s="157">
        <v>4000000</v>
      </c>
      <c r="E59" s="157"/>
      <c r="F59" s="157"/>
      <c r="G59" s="157">
        <v>0</v>
      </c>
      <c r="H59" s="157">
        <f t="shared" si="5"/>
        <v>4000000</v>
      </c>
      <c r="I59" s="158">
        <f t="shared" si="6"/>
        <v>4500000</v>
      </c>
      <c r="J59" s="159">
        <f>+'[1]EJEC. 2022'!S47</f>
        <v>0</v>
      </c>
      <c r="K59" s="160">
        <f t="shared" si="7"/>
        <v>4500000</v>
      </c>
      <c r="L59" s="153"/>
    </row>
    <row r="60" spans="1:12" s="197" customFormat="1" ht="25.5" customHeight="1" x14ac:dyDescent="0.25">
      <c r="A60" s="164" t="s">
        <v>292</v>
      </c>
      <c r="B60" s="165" t="s">
        <v>293</v>
      </c>
      <c r="C60" s="157">
        <v>2000000</v>
      </c>
      <c r="D60" s="157"/>
      <c r="E60" s="157"/>
      <c r="F60" s="157"/>
      <c r="G60" s="157">
        <v>0</v>
      </c>
      <c r="H60" s="157">
        <f t="shared" si="5"/>
        <v>0</v>
      </c>
      <c r="I60" s="158">
        <f t="shared" si="6"/>
        <v>2000000</v>
      </c>
      <c r="J60" s="159">
        <f>+'[1]EJEC. 2022'!S48</f>
        <v>0</v>
      </c>
      <c r="K60" s="160">
        <f t="shared" si="7"/>
        <v>2000000</v>
      </c>
      <c r="L60" s="196"/>
    </row>
    <row r="61" spans="1:12" s="154" customFormat="1" ht="25.5" customHeight="1" x14ac:dyDescent="0.25">
      <c r="A61" s="155" t="s">
        <v>294</v>
      </c>
      <c r="B61" s="156" t="s">
        <v>71</v>
      </c>
      <c r="C61" s="157">
        <f>2000000</f>
        <v>2000000</v>
      </c>
      <c r="D61" s="157">
        <v>9980000</v>
      </c>
      <c r="E61" s="157"/>
      <c r="F61" s="157"/>
      <c r="G61" s="157">
        <v>0</v>
      </c>
      <c r="H61" s="157">
        <f t="shared" si="5"/>
        <v>9980000</v>
      </c>
      <c r="I61" s="158">
        <f t="shared" si="6"/>
        <v>11980000</v>
      </c>
      <c r="J61" s="159">
        <f>+'[1]EJEC. 2022'!S49</f>
        <v>0</v>
      </c>
      <c r="K61" s="160">
        <f t="shared" si="7"/>
        <v>11980000</v>
      </c>
      <c r="L61" s="153"/>
    </row>
    <row r="62" spans="1:12" s="154" customFormat="1" ht="25.5" customHeight="1" x14ac:dyDescent="0.25">
      <c r="A62" s="161" t="s">
        <v>295</v>
      </c>
      <c r="B62" s="162" t="s">
        <v>296</v>
      </c>
      <c r="C62" s="157"/>
      <c r="D62" s="157"/>
      <c r="E62" s="157"/>
      <c r="F62" s="157"/>
      <c r="G62" s="157"/>
      <c r="H62" s="157">
        <f t="shared" si="5"/>
        <v>0</v>
      </c>
      <c r="I62" s="158">
        <f t="shared" si="6"/>
        <v>0</v>
      </c>
      <c r="J62" s="159"/>
      <c r="K62" s="160"/>
      <c r="L62" s="153"/>
    </row>
    <row r="63" spans="1:12" s="154" customFormat="1" ht="25.5" customHeight="1" x14ac:dyDescent="0.25">
      <c r="A63" s="155" t="s">
        <v>297</v>
      </c>
      <c r="B63" s="156" t="s">
        <v>298</v>
      </c>
      <c r="C63" s="163">
        <v>4000000</v>
      </c>
      <c r="D63" s="163"/>
      <c r="E63" s="163"/>
      <c r="F63" s="163"/>
      <c r="G63" s="163">
        <v>0</v>
      </c>
      <c r="H63" s="157">
        <f t="shared" si="5"/>
        <v>0</v>
      </c>
      <c r="I63" s="158">
        <f t="shared" si="6"/>
        <v>4000000</v>
      </c>
      <c r="J63" s="159">
        <f>+'[1]EJEC. 2022'!S51</f>
        <v>91652.3</v>
      </c>
      <c r="K63" s="160">
        <f t="shared" si="7"/>
        <v>3908347.7</v>
      </c>
      <c r="L63" s="153"/>
    </row>
    <row r="64" spans="1:12" s="154" customFormat="1" ht="25.5" customHeight="1" x14ac:dyDescent="0.25">
      <c r="A64" s="155" t="s">
        <v>299</v>
      </c>
      <c r="B64" s="156" t="s">
        <v>300</v>
      </c>
      <c r="C64" s="163">
        <f>1000000</f>
        <v>1000000</v>
      </c>
      <c r="D64" s="163"/>
      <c r="E64" s="163"/>
      <c r="F64" s="163"/>
      <c r="G64" s="163">
        <v>0</v>
      </c>
      <c r="H64" s="157">
        <f t="shared" si="5"/>
        <v>0</v>
      </c>
      <c r="I64" s="158">
        <f t="shared" si="6"/>
        <v>1000000</v>
      </c>
      <c r="J64" s="159">
        <f>+'[1]EJEC. 2022'!S52</f>
        <v>210807</v>
      </c>
      <c r="K64" s="160">
        <f t="shared" si="7"/>
        <v>789193</v>
      </c>
      <c r="L64" s="153"/>
    </row>
    <row r="65" spans="1:12" s="154" customFormat="1" ht="23.25" customHeight="1" x14ac:dyDescent="0.25">
      <c r="A65" s="161" t="s">
        <v>301</v>
      </c>
      <c r="B65" s="162" t="s">
        <v>302</v>
      </c>
      <c r="C65" s="157"/>
      <c r="D65" s="157"/>
      <c r="E65" s="157"/>
      <c r="F65" s="157"/>
      <c r="G65" s="157"/>
      <c r="H65" s="157">
        <f t="shared" si="5"/>
        <v>0</v>
      </c>
      <c r="I65" s="158">
        <f t="shared" si="6"/>
        <v>0</v>
      </c>
      <c r="J65" s="159"/>
      <c r="K65" s="160"/>
      <c r="L65" s="153"/>
    </row>
    <row r="66" spans="1:12" s="154" customFormat="1" ht="29.25" customHeight="1" x14ac:dyDescent="0.25">
      <c r="A66" s="155" t="s">
        <v>303</v>
      </c>
      <c r="B66" s="156" t="s">
        <v>304</v>
      </c>
      <c r="C66" s="157">
        <v>3000000</v>
      </c>
      <c r="D66" s="157"/>
      <c r="E66" s="157"/>
      <c r="F66" s="157"/>
      <c r="G66" s="157">
        <v>0</v>
      </c>
      <c r="H66" s="157">
        <f t="shared" si="5"/>
        <v>0</v>
      </c>
      <c r="I66" s="158">
        <f t="shared" si="6"/>
        <v>3000000</v>
      </c>
      <c r="J66" s="159">
        <f>+'[1]EJEC. 2022'!S53</f>
        <v>0</v>
      </c>
      <c r="K66" s="160">
        <f t="shared" si="7"/>
        <v>3000000</v>
      </c>
      <c r="L66" s="153"/>
    </row>
    <row r="67" spans="1:12" s="154" customFormat="1" ht="27.75" customHeight="1" x14ac:dyDescent="0.25">
      <c r="A67" s="155" t="s">
        <v>305</v>
      </c>
      <c r="B67" s="156" t="s">
        <v>306</v>
      </c>
      <c r="C67" s="157">
        <v>200000</v>
      </c>
      <c r="D67" s="157"/>
      <c r="E67" s="157"/>
      <c r="F67" s="157"/>
      <c r="G67" s="157">
        <v>0</v>
      </c>
      <c r="H67" s="157">
        <f t="shared" si="5"/>
        <v>0</v>
      </c>
      <c r="I67" s="158">
        <f t="shared" si="6"/>
        <v>200000</v>
      </c>
      <c r="J67" s="159">
        <v>0</v>
      </c>
      <c r="K67" s="160">
        <f t="shared" si="7"/>
        <v>200000</v>
      </c>
      <c r="L67" s="153"/>
    </row>
    <row r="68" spans="1:12" s="154" customFormat="1" ht="26.25" hidden="1" customHeight="1" x14ac:dyDescent="0.25">
      <c r="A68" s="155" t="s">
        <v>307</v>
      </c>
      <c r="B68" s="198" t="s">
        <v>308</v>
      </c>
      <c r="C68" s="157">
        <v>0</v>
      </c>
      <c r="D68" s="157"/>
      <c r="E68" s="157"/>
      <c r="F68" s="157"/>
      <c r="G68" s="157">
        <v>0</v>
      </c>
      <c r="H68" s="157">
        <f t="shared" si="5"/>
        <v>0</v>
      </c>
      <c r="I68" s="158">
        <f t="shared" si="6"/>
        <v>0</v>
      </c>
      <c r="J68" s="159">
        <f>+'[1]EJEC. 2022'!S55</f>
        <v>0</v>
      </c>
      <c r="K68" s="160">
        <f t="shared" si="7"/>
        <v>0</v>
      </c>
      <c r="L68" s="153"/>
    </row>
    <row r="69" spans="1:12" s="154" customFormat="1" ht="27.75" customHeight="1" x14ac:dyDescent="0.25">
      <c r="A69" s="155" t="s">
        <v>309</v>
      </c>
      <c r="B69" s="198" t="s">
        <v>310</v>
      </c>
      <c r="C69" s="157">
        <v>1500000</v>
      </c>
      <c r="D69" s="157"/>
      <c r="E69" s="157"/>
      <c r="F69" s="157"/>
      <c r="G69" s="157">
        <v>0</v>
      </c>
      <c r="H69" s="157">
        <f t="shared" si="5"/>
        <v>0</v>
      </c>
      <c r="I69" s="158">
        <f t="shared" si="6"/>
        <v>1500000</v>
      </c>
      <c r="J69" s="159">
        <f>+'[1]EJEC. 2022'!S54</f>
        <v>13570</v>
      </c>
      <c r="K69" s="160">
        <f t="shared" si="7"/>
        <v>1486430</v>
      </c>
      <c r="L69" s="153"/>
    </row>
    <row r="70" spans="1:12" s="154" customFormat="1" ht="31.5" hidden="1" customHeight="1" x14ac:dyDescent="0.25">
      <c r="A70" s="155" t="s">
        <v>311</v>
      </c>
      <c r="B70" s="198" t="s">
        <v>78</v>
      </c>
      <c r="C70" s="157">
        <v>0</v>
      </c>
      <c r="D70" s="157"/>
      <c r="E70" s="157"/>
      <c r="F70" s="157"/>
      <c r="G70" s="157">
        <v>0</v>
      </c>
      <c r="H70" s="157">
        <f t="shared" si="5"/>
        <v>0</v>
      </c>
      <c r="I70" s="158">
        <f t="shared" si="6"/>
        <v>0</v>
      </c>
      <c r="J70" s="159">
        <f>+'[1]EJEC. 2022'!S56</f>
        <v>17558</v>
      </c>
      <c r="K70" s="160">
        <f t="shared" si="7"/>
        <v>-17558</v>
      </c>
      <c r="L70" s="153"/>
    </row>
    <row r="71" spans="1:12" s="154" customFormat="1" ht="30.75" customHeight="1" x14ac:dyDescent="0.25">
      <c r="A71" s="155" t="s">
        <v>312</v>
      </c>
      <c r="B71" s="156" t="s">
        <v>313</v>
      </c>
      <c r="C71" s="157">
        <v>1500000</v>
      </c>
      <c r="D71" s="157"/>
      <c r="E71" s="157"/>
      <c r="F71" s="157"/>
      <c r="G71" s="157">
        <v>0</v>
      </c>
      <c r="H71" s="157">
        <f t="shared" si="5"/>
        <v>0</v>
      </c>
      <c r="I71" s="158">
        <f t="shared" si="6"/>
        <v>1500000</v>
      </c>
      <c r="J71" s="159">
        <f>+'[1]EJEC. 2022'!S58</f>
        <v>970306.47</v>
      </c>
      <c r="K71" s="160">
        <f t="shared" si="7"/>
        <v>529693.53</v>
      </c>
      <c r="L71" s="153"/>
    </row>
    <row r="72" spans="1:12" s="154" customFormat="1" ht="33" customHeight="1" x14ac:dyDescent="0.25">
      <c r="A72" s="161" t="s">
        <v>314</v>
      </c>
      <c r="B72" s="162" t="s">
        <v>315</v>
      </c>
      <c r="C72" s="157"/>
      <c r="D72" s="157"/>
      <c r="E72" s="157"/>
      <c r="F72" s="157"/>
      <c r="G72" s="157"/>
      <c r="H72" s="157">
        <f t="shared" si="5"/>
        <v>0</v>
      </c>
      <c r="I72" s="158">
        <f t="shared" si="6"/>
        <v>0</v>
      </c>
      <c r="J72" s="159"/>
      <c r="K72" s="160"/>
      <c r="L72" s="153"/>
    </row>
    <row r="73" spans="1:12" s="154" customFormat="1" ht="23.25" customHeight="1" x14ac:dyDescent="0.25">
      <c r="A73" s="155" t="s">
        <v>316</v>
      </c>
      <c r="B73" s="156" t="s">
        <v>82</v>
      </c>
      <c r="C73" s="163">
        <v>900000</v>
      </c>
      <c r="D73" s="199">
        <v>10000000</v>
      </c>
      <c r="E73" s="163"/>
      <c r="F73" s="163"/>
      <c r="G73" s="163">
        <v>0</v>
      </c>
      <c r="H73" s="163">
        <f t="shared" si="5"/>
        <v>10000000</v>
      </c>
      <c r="I73" s="163">
        <f t="shared" si="6"/>
        <v>10900000</v>
      </c>
      <c r="J73" s="159">
        <f>+'[1]EJEC. 2022'!S60</f>
        <v>2549303.5</v>
      </c>
      <c r="K73" s="160">
        <f t="shared" si="7"/>
        <v>8350696.5</v>
      </c>
      <c r="L73" s="153"/>
    </row>
    <row r="74" spans="1:12" s="154" customFormat="1" ht="32.25" customHeight="1" x14ac:dyDescent="0.25">
      <c r="A74" s="155" t="s">
        <v>317</v>
      </c>
      <c r="B74" s="156" t="s">
        <v>83</v>
      </c>
      <c r="C74" s="157">
        <v>300000</v>
      </c>
      <c r="D74" s="157"/>
      <c r="E74" s="157"/>
      <c r="F74" s="157"/>
      <c r="G74" s="157">
        <v>0</v>
      </c>
      <c r="H74" s="157">
        <f t="shared" si="5"/>
        <v>0</v>
      </c>
      <c r="I74" s="158">
        <f t="shared" si="6"/>
        <v>300000</v>
      </c>
      <c r="J74" s="159">
        <f>+'[1]EJEC. 2022'!S61</f>
        <v>0</v>
      </c>
      <c r="K74" s="160">
        <f t="shared" si="7"/>
        <v>300000</v>
      </c>
      <c r="L74" s="153"/>
    </row>
    <row r="75" spans="1:12" s="154" customFormat="1" ht="26.25" hidden="1" customHeight="1" x14ac:dyDescent="0.25">
      <c r="A75" s="155" t="s">
        <v>318</v>
      </c>
      <c r="B75" s="156" t="s">
        <v>319</v>
      </c>
      <c r="C75" s="157">
        <v>0</v>
      </c>
      <c r="D75" s="157"/>
      <c r="E75" s="157"/>
      <c r="F75" s="157"/>
      <c r="G75" s="157">
        <v>0</v>
      </c>
      <c r="H75" s="157">
        <f t="shared" si="5"/>
        <v>0</v>
      </c>
      <c r="I75" s="158">
        <f t="shared" si="6"/>
        <v>0</v>
      </c>
      <c r="J75" s="159">
        <f>+'[1]EJEC. 2022'!S63</f>
        <v>0</v>
      </c>
      <c r="K75" s="160">
        <f t="shared" si="7"/>
        <v>0</v>
      </c>
      <c r="L75" s="153"/>
    </row>
    <row r="76" spans="1:12" s="154" customFormat="1" ht="29.25" customHeight="1" x14ac:dyDescent="0.25">
      <c r="A76" s="161" t="s">
        <v>314</v>
      </c>
      <c r="B76" s="162" t="s">
        <v>320</v>
      </c>
      <c r="C76" s="157"/>
      <c r="D76" s="157"/>
      <c r="E76" s="157"/>
      <c r="F76" s="157"/>
      <c r="G76" s="157"/>
      <c r="H76" s="157">
        <f t="shared" si="5"/>
        <v>0</v>
      </c>
      <c r="I76" s="158">
        <f t="shared" si="6"/>
        <v>0</v>
      </c>
      <c r="J76" s="159"/>
      <c r="K76" s="160"/>
      <c r="L76" s="153"/>
    </row>
    <row r="77" spans="1:12" s="154" customFormat="1" ht="29.25" customHeight="1" x14ac:dyDescent="0.25">
      <c r="A77" s="155" t="s">
        <v>321</v>
      </c>
      <c r="B77" s="156" t="s">
        <v>86</v>
      </c>
      <c r="C77" s="157">
        <v>16000000</v>
      </c>
      <c r="D77" s="157">
        <v>17000000</v>
      </c>
      <c r="E77" s="157"/>
      <c r="F77" s="157"/>
      <c r="G77" s="157">
        <v>0</v>
      </c>
      <c r="H77" s="157">
        <f t="shared" si="5"/>
        <v>17000000</v>
      </c>
      <c r="I77" s="158">
        <f t="shared" si="6"/>
        <v>33000000</v>
      </c>
      <c r="J77" s="159">
        <f>+'[1]EJEC. 2022'!S64</f>
        <v>2265089.73</v>
      </c>
      <c r="K77" s="160">
        <f t="shared" si="7"/>
        <v>30734910.27</v>
      </c>
      <c r="L77" s="153"/>
    </row>
    <row r="78" spans="1:12" s="154" customFormat="1" ht="27" customHeight="1" x14ac:dyDescent="0.25">
      <c r="A78" s="155" t="s">
        <v>322</v>
      </c>
      <c r="B78" s="156" t="s">
        <v>87</v>
      </c>
      <c r="C78" s="157">
        <v>2000000</v>
      </c>
      <c r="D78" s="157"/>
      <c r="E78" s="157"/>
      <c r="F78" s="157"/>
      <c r="G78" s="157">
        <v>0</v>
      </c>
      <c r="H78" s="157">
        <f t="shared" si="5"/>
        <v>0</v>
      </c>
      <c r="I78" s="158">
        <f t="shared" si="6"/>
        <v>2000000</v>
      </c>
      <c r="J78" s="159">
        <f>+'[1]EJEC. 2022'!S65</f>
        <v>0</v>
      </c>
      <c r="K78" s="160">
        <f t="shared" si="7"/>
        <v>2000000</v>
      </c>
      <c r="L78" s="153"/>
    </row>
    <row r="79" spans="1:12" s="154" customFormat="1" ht="29.25" hidden="1" customHeight="1" x14ac:dyDescent="0.25">
      <c r="A79" s="155" t="s">
        <v>323</v>
      </c>
      <c r="B79" s="156" t="s">
        <v>88</v>
      </c>
      <c r="C79" s="157">
        <v>0</v>
      </c>
      <c r="D79" s="157"/>
      <c r="E79" s="157"/>
      <c r="F79" s="157"/>
      <c r="G79" s="157">
        <v>0</v>
      </c>
      <c r="H79" s="157">
        <f t="shared" si="5"/>
        <v>0</v>
      </c>
      <c r="I79" s="158">
        <f t="shared" si="6"/>
        <v>0</v>
      </c>
      <c r="J79" s="159">
        <f>+'[1]EJEC. 2022'!S67</f>
        <v>0</v>
      </c>
      <c r="K79" s="160">
        <f t="shared" si="7"/>
        <v>0</v>
      </c>
    </row>
    <row r="80" spans="1:12" s="154" customFormat="1" ht="29.25" customHeight="1" x14ac:dyDescent="0.25">
      <c r="A80" s="155" t="s">
        <v>324</v>
      </c>
      <c r="B80" s="156" t="s">
        <v>89</v>
      </c>
      <c r="C80" s="157">
        <v>2000000</v>
      </c>
      <c r="D80" s="157">
        <v>3000000</v>
      </c>
      <c r="E80" s="157"/>
      <c r="F80" s="157"/>
      <c r="G80" s="157">
        <v>0</v>
      </c>
      <c r="H80" s="157">
        <f t="shared" si="5"/>
        <v>3000000</v>
      </c>
      <c r="I80" s="158">
        <f t="shared" si="6"/>
        <v>5000000</v>
      </c>
      <c r="J80" s="159">
        <v>0</v>
      </c>
      <c r="K80" s="160">
        <f t="shared" si="7"/>
        <v>5000000</v>
      </c>
      <c r="L80" s="153"/>
    </row>
    <row r="81" spans="1:12" s="154" customFormat="1" ht="28.5" customHeight="1" x14ac:dyDescent="0.25">
      <c r="A81" s="161" t="s">
        <v>314</v>
      </c>
      <c r="B81" s="166" t="s">
        <v>325</v>
      </c>
      <c r="C81" s="157"/>
      <c r="D81" s="157"/>
      <c r="E81" s="157"/>
      <c r="F81" s="157"/>
      <c r="G81" s="157"/>
      <c r="H81" s="157">
        <f t="shared" si="5"/>
        <v>0</v>
      </c>
      <c r="I81" s="158">
        <f t="shared" si="6"/>
        <v>0</v>
      </c>
      <c r="J81" s="159"/>
      <c r="K81" s="160"/>
      <c r="L81" s="153"/>
    </row>
    <row r="82" spans="1:12" s="154" customFormat="1" ht="28.5" customHeight="1" x14ac:dyDescent="0.25">
      <c r="A82" s="155" t="s">
        <v>326</v>
      </c>
      <c r="B82" s="156" t="s">
        <v>327</v>
      </c>
      <c r="C82" s="157">
        <v>0</v>
      </c>
      <c r="D82" s="157">
        <v>2500000</v>
      </c>
      <c r="E82" s="157"/>
      <c r="F82" s="157"/>
      <c r="G82" s="157">
        <v>0</v>
      </c>
      <c r="H82" s="157">
        <f t="shared" si="5"/>
        <v>2500000</v>
      </c>
      <c r="I82" s="158">
        <f t="shared" si="6"/>
        <v>2500000</v>
      </c>
      <c r="J82" s="159">
        <v>0</v>
      </c>
      <c r="K82" s="160"/>
      <c r="L82" s="153"/>
    </row>
    <row r="83" spans="1:12" s="154" customFormat="1" ht="28.5" customHeight="1" x14ac:dyDescent="0.25">
      <c r="A83" s="155" t="s">
        <v>328</v>
      </c>
      <c r="B83" s="156" t="s">
        <v>329</v>
      </c>
      <c r="C83" s="157">
        <v>10000000</v>
      </c>
      <c r="D83" s="200">
        <f>40973720-10000000-5000000</f>
        <v>25973720</v>
      </c>
      <c r="E83" s="157"/>
      <c r="F83" s="157"/>
      <c r="G83" s="157">
        <v>0</v>
      </c>
      <c r="H83" s="157">
        <f t="shared" si="5"/>
        <v>25973720</v>
      </c>
      <c r="I83" s="158">
        <f t="shared" si="6"/>
        <v>35973720</v>
      </c>
      <c r="J83" s="159">
        <f>+'[1]EJEC. 2022'!S68</f>
        <v>0</v>
      </c>
      <c r="K83" s="160">
        <f t="shared" si="7"/>
        <v>35973720</v>
      </c>
      <c r="L83" s="153"/>
    </row>
    <row r="84" spans="1:12" s="154" customFormat="1" ht="28.5" customHeight="1" x14ac:dyDescent="0.25">
      <c r="A84" s="155" t="s">
        <v>330</v>
      </c>
      <c r="B84" s="156" t="s">
        <v>331</v>
      </c>
      <c r="C84" s="157">
        <v>1000000</v>
      </c>
      <c r="D84" s="157"/>
      <c r="E84" s="157"/>
      <c r="F84" s="157"/>
      <c r="G84" s="157">
        <v>0</v>
      </c>
      <c r="H84" s="157">
        <f t="shared" si="5"/>
        <v>0</v>
      </c>
      <c r="I84" s="158">
        <f t="shared" si="6"/>
        <v>1000000</v>
      </c>
      <c r="J84" s="159">
        <f>+'[1]EJEC. 2022'!S69</f>
        <v>127440</v>
      </c>
      <c r="K84" s="160">
        <f t="shared" si="7"/>
        <v>872560</v>
      </c>
      <c r="L84" s="153"/>
    </row>
    <row r="85" spans="1:12" s="154" customFormat="1" ht="28.5" customHeight="1" x14ac:dyDescent="0.25">
      <c r="A85" s="155" t="s">
        <v>332</v>
      </c>
      <c r="B85" s="156" t="s">
        <v>333</v>
      </c>
      <c r="C85" s="163">
        <v>1500000</v>
      </c>
      <c r="D85" s="199">
        <v>5000000</v>
      </c>
      <c r="E85" s="163"/>
      <c r="F85" s="163"/>
      <c r="G85" s="163">
        <v>0</v>
      </c>
      <c r="H85" s="163">
        <f t="shared" si="5"/>
        <v>5000000</v>
      </c>
      <c r="I85" s="163">
        <f t="shared" si="6"/>
        <v>6500000</v>
      </c>
      <c r="J85" s="159">
        <f>+'[1]EJEC. 2022'!S70</f>
        <v>2849486.2199999997</v>
      </c>
      <c r="K85" s="160">
        <f t="shared" si="7"/>
        <v>3650513.7800000003</v>
      </c>
      <c r="L85" s="153"/>
    </row>
    <row r="86" spans="1:12" s="154" customFormat="1" ht="28.5" customHeight="1" x14ac:dyDescent="0.25">
      <c r="A86" s="155" t="s">
        <v>334</v>
      </c>
      <c r="B86" s="156" t="s">
        <v>335</v>
      </c>
      <c r="C86" s="157">
        <v>200000</v>
      </c>
      <c r="D86" s="157"/>
      <c r="E86" s="157"/>
      <c r="F86" s="157"/>
      <c r="G86" s="157">
        <v>0</v>
      </c>
      <c r="H86" s="157">
        <f t="shared" si="5"/>
        <v>0</v>
      </c>
      <c r="I86" s="158">
        <f t="shared" si="6"/>
        <v>200000</v>
      </c>
      <c r="J86" s="159">
        <f>+'[1]EJEC. 2022'!S71</f>
        <v>0</v>
      </c>
      <c r="K86" s="160">
        <f t="shared" si="7"/>
        <v>200000</v>
      </c>
      <c r="L86" s="153"/>
    </row>
    <row r="87" spans="1:12" s="154" customFormat="1" ht="28.5" customHeight="1" thickBot="1" x14ac:dyDescent="0.3">
      <c r="A87" s="201" t="s">
        <v>336</v>
      </c>
      <c r="B87" s="202" t="s">
        <v>337</v>
      </c>
      <c r="C87" s="203">
        <v>600000</v>
      </c>
      <c r="D87" s="203"/>
      <c r="E87" s="203"/>
      <c r="F87" s="203"/>
      <c r="G87" s="203">
        <v>0</v>
      </c>
      <c r="H87" s="157">
        <f t="shared" si="5"/>
        <v>0</v>
      </c>
      <c r="I87" s="158">
        <f t="shared" si="6"/>
        <v>600000</v>
      </c>
      <c r="J87" s="204">
        <f>+'[1]EJEC. 2022'!S72</f>
        <v>0</v>
      </c>
      <c r="K87" s="160">
        <f t="shared" si="7"/>
        <v>600000</v>
      </c>
      <c r="L87" s="153"/>
    </row>
    <row r="88" spans="1:12" s="154" customFormat="1" ht="28.5" customHeight="1" thickBot="1" x14ac:dyDescent="0.3">
      <c r="A88" s="175"/>
      <c r="B88" s="205"/>
      <c r="C88" s="177"/>
      <c r="D88" s="177"/>
      <c r="E88" s="177"/>
      <c r="F88" s="177"/>
      <c r="G88" s="177"/>
      <c r="H88" s="177"/>
      <c r="I88" s="178"/>
      <c r="J88" s="179"/>
      <c r="K88" s="206"/>
      <c r="L88" s="153"/>
    </row>
    <row r="89" spans="1:12" s="188" customFormat="1" ht="25.5" customHeight="1" thickBot="1" x14ac:dyDescent="0.3">
      <c r="A89" s="207" t="s">
        <v>338</v>
      </c>
      <c r="B89" s="182" t="s">
        <v>339</v>
      </c>
      <c r="C89" s="208">
        <f t="shared" ref="C89:K89" si="8">SUM(C90:C130)</f>
        <v>31917695.670000002</v>
      </c>
      <c r="D89" s="208">
        <f t="shared" si="8"/>
        <v>13500000</v>
      </c>
      <c r="E89" s="208">
        <f t="shared" si="8"/>
        <v>15000000</v>
      </c>
      <c r="F89" s="208">
        <f t="shared" si="8"/>
        <v>0</v>
      </c>
      <c r="G89" s="208">
        <f t="shared" si="8"/>
        <v>0</v>
      </c>
      <c r="H89" s="209">
        <f t="shared" si="8"/>
        <v>28500000</v>
      </c>
      <c r="I89" s="210">
        <f t="shared" si="8"/>
        <v>60417695.670000002</v>
      </c>
      <c r="J89" s="209">
        <f t="shared" si="8"/>
        <v>3823468.4299999997</v>
      </c>
      <c r="K89" s="211">
        <f t="shared" si="8"/>
        <v>56594227.240000002</v>
      </c>
      <c r="L89" s="186"/>
    </row>
    <row r="90" spans="1:12" s="154" customFormat="1" ht="33.75" customHeight="1" x14ac:dyDescent="0.25">
      <c r="A90" s="212" t="s">
        <v>340</v>
      </c>
      <c r="B90" s="213" t="s">
        <v>341</v>
      </c>
      <c r="C90" s="149">
        <f>1500000</f>
        <v>1500000</v>
      </c>
      <c r="D90" s="149"/>
      <c r="E90" s="149"/>
      <c r="F90" s="149"/>
      <c r="G90" s="149">
        <v>0</v>
      </c>
      <c r="H90" s="157">
        <f t="shared" ref="H90:H130" si="9">SUM(D90:G90)</f>
        <v>0</v>
      </c>
      <c r="I90" s="158">
        <f t="shared" ref="I90:I130" si="10">+C90+H90</f>
        <v>1500000</v>
      </c>
      <c r="J90" s="151">
        <f>+'[1]EJEC. 2022'!S75</f>
        <v>125751.38</v>
      </c>
      <c r="K90" s="214">
        <f>+I90-J90</f>
        <v>1374248.62</v>
      </c>
      <c r="L90" s="153"/>
    </row>
    <row r="91" spans="1:12" s="154" customFormat="1" ht="33.75" customHeight="1" x14ac:dyDescent="0.25">
      <c r="A91" s="161" t="s">
        <v>342</v>
      </c>
      <c r="B91" s="162" t="s">
        <v>343</v>
      </c>
      <c r="C91" s="157"/>
      <c r="D91" s="157"/>
      <c r="E91" s="157"/>
      <c r="F91" s="157"/>
      <c r="G91" s="157"/>
      <c r="H91" s="157">
        <f t="shared" si="9"/>
        <v>0</v>
      </c>
      <c r="I91" s="158">
        <f t="shared" si="10"/>
        <v>0</v>
      </c>
      <c r="J91" s="159"/>
      <c r="K91" s="160"/>
      <c r="L91" s="153"/>
    </row>
    <row r="92" spans="1:12" s="154" customFormat="1" ht="32.25" customHeight="1" x14ac:dyDescent="0.25">
      <c r="A92" s="155" t="s">
        <v>344</v>
      </c>
      <c r="B92" s="156" t="s">
        <v>345</v>
      </c>
      <c r="C92" s="157">
        <v>20000</v>
      </c>
      <c r="D92" s="157"/>
      <c r="E92" s="157"/>
      <c r="F92" s="157"/>
      <c r="G92" s="157">
        <v>0</v>
      </c>
      <c r="H92" s="157">
        <f t="shared" si="9"/>
        <v>0</v>
      </c>
      <c r="I92" s="158">
        <f t="shared" si="10"/>
        <v>20000</v>
      </c>
      <c r="J92" s="159">
        <f>+'[1]EJEC. 2022'!S76</f>
        <v>0</v>
      </c>
      <c r="K92" s="160">
        <f>+I92-J92</f>
        <v>20000</v>
      </c>
      <c r="L92" s="153"/>
    </row>
    <row r="93" spans="1:12" s="154" customFormat="1" ht="33.75" hidden="1" customHeight="1" x14ac:dyDescent="0.25">
      <c r="A93" s="155" t="s">
        <v>346</v>
      </c>
      <c r="B93" s="156" t="s">
        <v>347</v>
      </c>
      <c r="C93" s="157">
        <v>0</v>
      </c>
      <c r="D93" s="157"/>
      <c r="E93" s="157"/>
      <c r="F93" s="157"/>
      <c r="G93" s="157">
        <v>0</v>
      </c>
      <c r="H93" s="157">
        <f t="shared" si="9"/>
        <v>0</v>
      </c>
      <c r="I93" s="158">
        <f t="shared" si="10"/>
        <v>0</v>
      </c>
      <c r="J93" s="159">
        <f>+'[1]EJEC. 2022'!S77</f>
        <v>0</v>
      </c>
      <c r="K93" s="160">
        <f t="shared" ref="K93:K130" si="11">+I93-J93</f>
        <v>0</v>
      </c>
      <c r="L93" s="153"/>
    </row>
    <row r="94" spans="1:12" s="154" customFormat="1" ht="33.75" customHeight="1" x14ac:dyDescent="0.25">
      <c r="A94" s="155" t="s">
        <v>348</v>
      </c>
      <c r="B94" s="156" t="s">
        <v>100</v>
      </c>
      <c r="C94" s="157">
        <f>150000</f>
        <v>150000</v>
      </c>
      <c r="D94" s="157"/>
      <c r="E94" s="157"/>
      <c r="F94" s="157"/>
      <c r="G94" s="157">
        <v>0</v>
      </c>
      <c r="H94" s="157">
        <f t="shared" si="9"/>
        <v>0</v>
      </c>
      <c r="I94" s="158">
        <f t="shared" si="10"/>
        <v>150000</v>
      </c>
      <c r="J94" s="159">
        <f>+'[1]EJEC. 2022'!S78</f>
        <v>8732</v>
      </c>
      <c r="K94" s="160">
        <f t="shared" si="11"/>
        <v>141268</v>
      </c>
      <c r="L94" s="153"/>
    </row>
    <row r="95" spans="1:12" s="154" customFormat="1" ht="33.75" customHeight="1" x14ac:dyDescent="0.25">
      <c r="A95" s="161" t="s">
        <v>349</v>
      </c>
      <c r="B95" s="162" t="s">
        <v>350</v>
      </c>
      <c r="C95" s="157"/>
      <c r="D95" s="157"/>
      <c r="E95" s="157"/>
      <c r="F95" s="157"/>
      <c r="G95" s="157"/>
      <c r="H95" s="157">
        <f t="shared" si="9"/>
        <v>0</v>
      </c>
      <c r="I95" s="158">
        <f t="shared" si="10"/>
        <v>0</v>
      </c>
      <c r="J95" s="159"/>
      <c r="K95" s="160"/>
      <c r="L95" s="153"/>
    </row>
    <row r="96" spans="1:12" s="154" customFormat="1" ht="33.75" customHeight="1" x14ac:dyDescent="0.25">
      <c r="A96" s="155" t="s">
        <v>351</v>
      </c>
      <c r="B96" s="156" t="s">
        <v>101</v>
      </c>
      <c r="C96" s="157">
        <v>1000000</v>
      </c>
      <c r="D96" s="157"/>
      <c r="E96" s="157"/>
      <c r="F96" s="157"/>
      <c r="G96" s="157">
        <v>0</v>
      </c>
      <c r="H96" s="157">
        <f t="shared" si="9"/>
        <v>0</v>
      </c>
      <c r="I96" s="158">
        <f t="shared" si="10"/>
        <v>1000000</v>
      </c>
      <c r="J96" s="159">
        <f>+'[1]EJEC. 2022'!S79</f>
        <v>0</v>
      </c>
      <c r="K96" s="160">
        <f t="shared" si="11"/>
        <v>1000000</v>
      </c>
      <c r="L96" s="153"/>
    </row>
    <row r="97" spans="1:13" s="154" customFormat="1" ht="33.75" customHeight="1" x14ac:dyDescent="0.25">
      <c r="A97" s="155" t="s">
        <v>352</v>
      </c>
      <c r="B97" s="156" t="s">
        <v>353</v>
      </c>
      <c r="C97" s="157">
        <v>1500000</v>
      </c>
      <c r="D97" s="157"/>
      <c r="E97" s="157"/>
      <c r="F97" s="157"/>
      <c r="G97" s="157">
        <v>0</v>
      </c>
      <c r="H97" s="157">
        <f t="shared" si="9"/>
        <v>0</v>
      </c>
      <c r="I97" s="158">
        <f t="shared" si="10"/>
        <v>1500000</v>
      </c>
      <c r="J97" s="159">
        <f>+'[1]EJEC. 2022'!S80</f>
        <v>957806.71</v>
      </c>
      <c r="K97" s="160">
        <f t="shared" si="11"/>
        <v>542193.29</v>
      </c>
      <c r="L97" s="153"/>
    </row>
    <row r="98" spans="1:13" s="154" customFormat="1" ht="33.75" customHeight="1" x14ac:dyDescent="0.25">
      <c r="A98" s="155" t="s">
        <v>354</v>
      </c>
      <c r="B98" s="156" t="s">
        <v>355</v>
      </c>
      <c r="C98" s="157">
        <v>5102291.67</v>
      </c>
      <c r="D98" s="157">
        <v>12000000</v>
      </c>
      <c r="E98" s="157"/>
      <c r="F98" s="157"/>
      <c r="G98" s="157">
        <v>0</v>
      </c>
      <c r="H98" s="157">
        <f t="shared" si="9"/>
        <v>12000000</v>
      </c>
      <c r="I98" s="158">
        <f t="shared" si="10"/>
        <v>17102291.670000002</v>
      </c>
      <c r="J98" s="159">
        <f>+'[1]EJEC. 2022'!S81</f>
        <v>239308.13</v>
      </c>
      <c r="K98" s="160">
        <f t="shared" si="11"/>
        <v>16862983.540000003</v>
      </c>
      <c r="L98" s="153"/>
    </row>
    <row r="99" spans="1:13" s="154" customFormat="1" ht="28.5" customHeight="1" x14ac:dyDescent="0.25">
      <c r="A99" s="161" t="s">
        <v>356</v>
      </c>
      <c r="B99" s="162" t="s">
        <v>357</v>
      </c>
      <c r="C99" s="157"/>
      <c r="D99" s="157"/>
      <c r="E99" s="157"/>
      <c r="F99" s="157"/>
      <c r="G99" s="157"/>
      <c r="H99" s="157">
        <f t="shared" si="9"/>
        <v>0</v>
      </c>
      <c r="I99" s="158">
        <f t="shared" si="10"/>
        <v>0</v>
      </c>
      <c r="J99" s="159"/>
      <c r="K99" s="160"/>
      <c r="L99" s="153"/>
    </row>
    <row r="100" spans="1:13" s="154" customFormat="1" ht="1.5" hidden="1" customHeight="1" x14ac:dyDescent="0.25">
      <c r="A100" s="155" t="s">
        <v>358</v>
      </c>
      <c r="B100" s="156" t="s">
        <v>359</v>
      </c>
      <c r="C100" s="157">
        <v>0</v>
      </c>
      <c r="D100" s="157"/>
      <c r="E100" s="157"/>
      <c r="F100" s="157"/>
      <c r="G100" s="157">
        <v>0</v>
      </c>
      <c r="H100" s="157">
        <f t="shared" si="9"/>
        <v>0</v>
      </c>
      <c r="I100" s="158">
        <f t="shared" si="10"/>
        <v>0</v>
      </c>
      <c r="J100" s="159">
        <v>0</v>
      </c>
      <c r="K100" s="160">
        <f t="shared" si="11"/>
        <v>0</v>
      </c>
      <c r="L100" s="153"/>
    </row>
    <row r="101" spans="1:13" s="154" customFormat="1" ht="33.75" customHeight="1" x14ac:dyDescent="0.25">
      <c r="A101" s="155" t="s">
        <v>360</v>
      </c>
      <c r="B101" s="156" t="s">
        <v>104</v>
      </c>
      <c r="C101" s="157">
        <v>625000</v>
      </c>
      <c r="D101" s="157"/>
      <c r="E101" s="157"/>
      <c r="F101" s="157"/>
      <c r="G101" s="157">
        <v>0</v>
      </c>
      <c r="H101" s="157">
        <f t="shared" si="9"/>
        <v>0</v>
      </c>
      <c r="I101" s="158">
        <f t="shared" si="10"/>
        <v>625000</v>
      </c>
      <c r="J101" s="159">
        <f>+'[1]EJEC. 2022'!S82</f>
        <v>0</v>
      </c>
      <c r="K101" s="160">
        <f t="shared" si="11"/>
        <v>625000</v>
      </c>
      <c r="L101" s="153"/>
    </row>
    <row r="102" spans="1:13" s="154" customFormat="1" ht="33.75" customHeight="1" x14ac:dyDescent="0.25">
      <c r="A102" s="155" t="s">
        <v>361</v>
      </c>
      <c r="B102" s="156" t="s">
        <v>106</v>
      </c>
      <c r="C102" s="157">
        <v>250000</v>
      </c>
      <c r="D102" s="157"/>
      <c r="E102" s="157"/>
      <c r="F102" s="157"/>
      <c r="G102" s="157">
        <v>0</v>
      </c>
      <c r="H102" s="157">
        <f t="shared" si="9"/>
        <v>0</v>
      </c>
      <c r="I102" s="158">
        <f t="shared" si="10"/>
        <v>250000</v>
      </c>
      <c r="J102" s="159">
        <f>+'[1]EJEC. 2022'!S84</f>
        <v>90057.600000000006</v>
      </c>
      <c r="K102" s="160">
        <f t="shared" si="11"/>
        <v>159942.39999999999</v>
      </c>
      <c r="L102" s="153"/>
    </row>
    <row r="103" spans="1:13" s="154" customFormat="1" ht="33.75" customHeight="1" x14ac:dyDescent="0.25">
      <c r="A103" s="155" t="s">
        <v>362</v>
      </c>
      <c r="B103" s="156" t="s">
        <v>107</v>
      </c>
      <c r="C103" s="157">
        <v>250000</v>
      </c>
      <c r="D103" s="157"/>
      <c r="E103" s="157"/>
      <c r="F103" s="157"/>
      <c r="G103" s="157">
        <v>0</v>
      </c>
      <c r="H103" s="157">
        <f t="shared" si="9"/>
        <v>0</v>
      </c>
      <c r="I103" s="158">
        <f t="shared" si="10"/>
        <v>250000</v>
      </c>
      <c r="J103" s="159">
        <f>+'[1]EJEC. 2022'!S85</f>
        <v>0</v>
      </c>
      <c r="K103" s="160">
        <f t="shared" si="11"/>
        <v>250000</v>
      </c>
      <c r="L103" s="153"/>
      <c r="M103" s="215"/>
    </row>
    <row r="104" spans="1:13" s="154" customFormat="1" ht="30" customHeight="1" x14ac:dyDescent="0.25">
      <c r="A104" s="161" t="s">
        <v>363</v>
      </c>
      <c r="B104" s="162" t="s">
        <v>364</v>
      </c>
      <c r="C104" s="157"/>
      <c r="D104" s="157"/>
      <c r="E104" s="157"/>
      <c r="F104" s="157"/>
      <c r="G104" s="157" t="s">
        <v>365</v>
      </c>
      <c r="H104" s="157">
        <f t="shared" si="9"/>
        <v>0</v>
      </c>
      <c r="I104" s="158">
        <f t="shared" si="10"/>
        <v>0</v>
      </c>
      <c r="J104" s="159"/>
      <c r="K104" s="160"/>
      <c r="L104" s="153"/>
    </row>
    <row r="105" spans="1:13" s="154" customFormat="1" ht="33.75" customHeight="1" x14ac:dyDescent="0.25">
      <c r="A105" s="155" t="s">
        <v>366</v>
      </c>
      <c r="B105" s="156" t="s">
        <v>367</v>
      </c>
      <c r="C105" s="157">
        <v>2000000</v>
      </c>
      <c r="D105" s="157"/>
      <c r="E105" s="157"/>
      <c r="F105" s="157"/>
      <c r="G105" s="157">
        <v>0</v>
      </c>
      <c r="H105" s="157">
        <f t="shared" si="9"/>
        <v>0</v>
      </c>
      <c r="I105" s="158">
        <f t="shared" si="10"/>
        <v>2000000</v>
      </c>
      <c r="J105" s="159">
        <f>+'[1]EJEC. 2022'!S88</f>
        <v>0</v>
      </c>
      <c r="K105" s="160">
        <f t="shared" si="11"/>
        <v>2000000</v>
      </c>
      <c r="L105" s="153"/>
    </row>
    <row r="106" spans="1:13" s="154" customFormat="1" ht="33.75" customHeight="1" x14ac:dyDescent="0.25">
      <c r="A106" s="155" t="s">
        <v>368</v>
      </c>
      <c r="B106" s="156" t="s">
        <v>369</v>
      </c>
      <c r="C106" s="157">
        <f>670404</f>
        <v>670404</v>
      </c>
      <c r="D106" s="157"/>
      <c r="E106" s="157">
        <v>15000000</v>
      </c>
      <c r="F106" s="157"/>
      <c r="G106" s="157">
        <v>0</v>
      </c>
      <c r="H106" s="157">
        <f t="shared" si="9"/>
        <v>15000000</v>
      </c>
      <c r="I106" s="158">
        <f t="shared" si="10"/>
        <v>15670404</v>
      </c>
      <c r="J106" s="159">
        <f>+'[1]EJEC. 2022'!S89</f>
        <v>589056</v>
      </c>
      <c r="K106" s="160">
        <f t="shared" si="11"/>
        <v>15081348</v>
      </c>
      <c r="L106" s="153"/>
    </row>
    <row r="107" spans="1:13" s="154" customFormat="1" ht="30" customHeight="1" x14ac:dyDescent="0.25">
      <c r="A107" s="161" t="s">
        <v>370</v>
      </c>
      <c r="B107" s="162" t="s">
        <v>371</v>
      </c>
      <c r="C107" s="157"/>
      <c r="D107" s="157"/>
      <c r="E107" s="157"/>
      <c r="F107" s="157"/>
      <c r="G107" s="157"/>
      <c r="H107" s="157">
        <f t="shared" si="9"/>
        <v>0</v>
      </c>
      <c r="I107" s="158">
        <f t="shared" si="10"/>
        <v>0</v>
      </c>
      <c r="J107" s="159"/>
      <c r="K107" s="160"/>
      <c r="L107" s="153"/>
    </row>
    <row r="108" spans="1:13" s="154" customFormat="1" ht="33.75" customHeight="1" x14ac:dyDescent="0.25">
      <c r="A108" s="155" t="s">
        <v>372</v>
      </c>
      <c r="B108" s="156" t="s">
        <v>373</v>
      </c>
      <c r="C108" s="157">
        <v>150000</v>
      </c>
      <c r="D108" s="157"/>
      <c r="E108" s="157"/>
      <c r="F108" s="157"/>
      <c r="G108" s="157">
        <v>0</v>
      </c>
      <c r="H108" s="157">
        <f t="shared" si="9"/>
        <v>0</v>
      </c>
      <c r="I108" s="158">
        <f t="shared" si="10"/>
        <v>150000</v>
      </c>
      <c r="J108" s="159">
        <f>+'[1]EJEC. 2022'!S90</f>
        <v>718.62</v>
      </c>
      <c r="K108" s="160">
        <f t="shared" si="11"/>
        <v>149281.38</v>
      </c>
      <c r="L108" s="153"/>
    </row>
    <row r="109" spans="1:13" s="154" customFormat="1" ht="33.75" customHeight="1" x14ac:dyDescent="0.25">
      <c r="A109" s="161" t="s">
        <v>370</v>
      </c>
      <c r="B109" s="162" t="s">
        <v>374</v>
      </c>
      <c r="C109" s="157"/>
      <c r="D109" s="157"/>
      <c r="E109" s="157"/>
      <c r="F109" s="157"/>
      <c r="G109" s="157"/>
      <c r="H109" s="157">
        <f t="shared" si="9"/>
        <v>0</v>
      </c>
      <c r="I109" s="158">
        <f t="shared" si="10"/>
        <v>0</v>
      </c>
      <c r="J109" s="159"/>
      <c r="K109" s="160"/>
      <c r="L109" s="153"/>
    </row>
    <row r="110" spans="1:13" s="197" customFormat="1" ht="33.75" customHeight="1" x14ac:dyDescent="0.25">
      <c r="A110" s="164" t="s">
        <v>375</v>
      </c>
      <c r="B110" s="165" t="s">
        <v>376</v>
      </c>
      <c r="C110" s="157">
        <v>400000</v>
      </c>
      <c r="D110" s="157"/>
      <c r="E110" s="157"/>
      <c r="F110" s="157"/>
      <c r="G110" s="157">
        <v>0</v>
      </c>
      <c r="H110" s="157">
        <f t="shared" si="9"/>
        <v>0</v>
      </c>
      <c r="I110" s="158">
        <f t="shared" si="10"/>
        <v>400000</v>
      </c>
      <c r="J110" s="159">
        <f>+'[1]EJEC. 2022'!S91</f>
        <v>56755</v>
      </c>
      <c r="K110" s="160">
        <f t="shared" si="11"/>
        <v>343245</v>
      </c>
      <c r="L110" s="196"/>
    </row>
    <row r="111" spans="1:13" s="197" customFormat="1" ht="33.75" customHeight="1" x14ac:dyDescent="0.25">
      <c r="A111" s="164" t="s">
        <v>377</v>
      </c>
      <c r="B111" s="165" t="s">
        <v>378</v>
      </c>
      <c r="C111" s="157">
        <v>500000</v>
      </c>
      <c r="D111" s="157"/>
      <c r="E111" s="157"/>
      <c r="F111" s="157"/>
      <c r="G111" s="157"/>
      <c r="H111" s="157">
        <f t="shared" si="9"/>
        <v>0</v>
      </c>
      <c r="I111" s="158">
        <f t="shared" si="10"/>
        <v>500000</v>
      </c>
      <c r="J111" s="159">
        <f>+'[1]EJEC. 2022'!S92</f>
        <v>97417.39</v>
      </c>
      <c r="K111" s="160">
        <f t="shared" si="11"/>
        <v>402582.61</v>
      </c>
      <c r="L111" s="196"/>
    </row>
    <row r="112" spans="1:13" s="154" customFormat="1" ht="33.75" hidden="1" customHeight="1" x14ac:dyDescent="0.25">
      <c r="A112" s="155" t="s">
        <v>379</v>
      </c>
      <c r="B112" s="156" t="s">
        <v>380</v>
      </c>
      <c r="C112" s="157">
        <v>0</v>
      </c>
      <c r="D112" s="157"/>
      <c r="E112" s="157"/>
      <c r="F112" s="157"/>
      <c r="G112" s="157">
        <v>0</v>
      </c>
      <c r="H112" s="157">
        <f t="shared" si="9"/>
        <v>0</v>
      </c>
      <c r="I112" s="158">
        <f t="shared" si="10"/>
        <v>0</v>
      </c>
      <c r="J112" s="159"/>
      <c r="K112" s="160">
        <f t="shared" si="11"/>
        <v>0</v>
      </c>
      <c r="L112" s="153"/>
    </row>
    <row r="113" spans="1:12" s="154" customFormat="1" ht="33.75" customHeight="1" x14ac:dyDescent="0.25">
      <c r="A113" s="155" t="s">
        <v>381</v>
      </c>
      <c r="B113" s="156" t="s">
        <v>115</v>
      </c>
      <c r="C113" s="157">
        <v>500000</v>
      </c>
      <c r="D113" s="157"/>
      <c r="E113" s="157"/>
      <c r="F113" s="157"/>
      <c r="G113" s="157">
        <v>0</v>
      </c>
      <c r="H113" s="157">
        <f t="shared" si="9"/>
        <v>0</v>
      </c>
      <c r="I113" s="158">
        <f t="shared" si="10"/>
        <v>500000</v>
      </c>
      <c r="J113" s="159">
        <f>+'[1]EJEC. 2022'!S93</f>
        <v>0</v>
      </c>
      <c r="K113" s="160">
        <f t="shared" si="11"/>
        <v>500000</v>
      </c>
      <c r="L113" s="153"/>
    </row>
    <row r="114" spans="1:12" s="154" customFormat="1" ht="31.5" customHeight="1" x14ac:dyDescent="0.25">
      <c r="A114" s="161" t="s">
        <v>382</v>
      </c>
      <c r="B114" s="162" t="s">
        <v>383</v>
      </c>
      <c r="C114" s="157"/>
      <c r="D114" s="157"/>
      <c r="E114" s="157"/>
      <c r="F114" s="157"/>
      <c r="G114" s="157"/>
      <c r="H114" s="157">
        <f t="shared" si="9"/>
        <v>0</v>
      </c>
      <c r="I114" s="158">
        <f t="shared" si="10"/>
        <v>0</v>
      </c>
      <c r="J114" s="159"/>
      <c r="K114" s="160"/>
      <c r="L114" s="153"/>
    </row>
    <row r="115" spans="1:12" s="154" customFormat="1" ht="33.75" customHeight="1" x14ac:dyDescent="0.25">
      <c r="A115" s="155" t="s">
        <v>384</v>
      </c>
      <c r="B115" s="156" t="s">
        <v>116</v>
      </c>
      <c r="C115" s="157">
        <v>4000000</v>
      </c>
      <c r="D115" s="157"/>
      <c r="E115" s="157"/>
      <c r="F115" s="157"/>
      <c r="G115" s="157">
        <v>0</v>
      </c>
      <c r="H115" s="157">
        <f t="shared" si="9"/>
        <v>0</v>
      </c>
      <c r="I115" s="158">
        <f t="shared" si="10"/>
        <v>4000000</v>
      </c>
      <c r="J115" s="159">
        <f>+'[1]EJEC. 2022'!S94</f>
        <v>1347675.5299999998</v>
      </c>
      <c r="K115" s="160">
        <f t="shared" si="11"/>
        <v>2652324.4700000002</v>
      </c>
      <c r="L115" s="153"/>
    </row>
    <row r="116" spans="1:12" s="154" customFormat="1" ht="33.75" customHeight="1" x14ac:dyDescent="0.25">
      <c r="A116" s="155" t="s">
        <v>385</v>
      </c>
      <c r="B116" s="156" t="s">
        <v>117</v>
      </c>
      <c r="C116" s="157">
        <v>8000000</v>
      </c>
      <c r="D116" s="157"/>
      <c r="E116" s="157"/>
      <c r="F116" s="157"/>
      <c r="G116" s="157">
        <v>0</v>
      </c>
      <c r="H116" s="157">
        <f t="shared" si="9"/>
        <v>0</v>
      </c>
      <c r="I116" s="158">
        <f t="shared" si="10"/>
        <v>8000000</v>
      </c>
      <c r="J116" s="159">
        <f>+'[1]EJEC. 2022'!S95</f>
        <v>0</v>
      </c>
      <c r="K116" s="160">
        <f t="shared" si="11"/>
        <v>8000000</v>
      </c>
      <c r="L116" s="153"/>
    </row>
    <row r="117" spans="1:12" s="154" customFormat="1" ht="33.75" customHeight="1" x14ac:dyDescent="0.25">
      <c r="A117" s="155" t="s">
        <v>386</v>
      </c>
      <c r="B117" s="156" t="s">
        <v>118</v>
      </c>
      <c r="C117" s="163">
        <v>500000</v>
      </c>
      <c r="D117" s="163"/>
      <c r="E117" s="163"/>
      <c r="F117" s="163"/>
      <c r="G117" s="163">
        <v>0</v>
      </c>
      <c r="H117" s="157">
        <f t="shared" si="9"/>
        <v>0</v>
      </c>
      <c r="I117" s="158">
        <f t="shared" si="10"/>
        <v>500000</v>
      </c>
      <c r="J117" s="159">
        <f>+'[1]EJEC. 2022'!S96</f>
        <v>0</v>
      </c>
      <c r="K117" s="160">
        <f>+I117-J117</f>
        <v>500000</v>
      </c>
      <c r="L117" s="153"/>
    </row>
    <row r="118" spans="1:12" s="154" customFormat="1" ht="33.75" customHeight="1" x14ac:dyDescent="0.25">
      <c r="A118" s="155" t="s">
        <v>387</v>
      </c>
      <c r="B118" s="156" t="s">
        <v>388</v>
      </c>
      <c r="C118" s="157">
        <v>500000</v>
      </c>
      <c r="D118" s="157"/>
      <c r="E118" s="157"/>
      <c r="F118" s="157"/>
      <c r="G118" s="157">
        <v>0</v>
      </c>
      <c r="H118" s="157">
        <f t="shared" si="9"/>
        <v>0</v>
      </c>
      <c r="I118" s="158">
        <f t="shared" si="10"/>
        <v>500000</v>
      </c>
      <c r="J118" s="159">
        <f>+'[1]EJEC. 2022'!S98</f>
        <v>0</v>
      </c>
      <c r="K118" s="160">
        <f t="shared" si="11"/>
        <v>500000</v>
      </c>
      <c r="L118" s="153"/>
    </row>
    <row r="119" spans="1:12" s="154" customFormat="1" ht="33.75" customHeight="1" x14ac:dyDescent="0.25">
      <c r="A119" s="155" t="s">
        <v>389</v>
      </c>
      <c r="B119" s="156" t="s">
        <v>121</v>
      </c>
      <c r="C119" s="157">
        <f>500000</f>
        <v>500000</v>
      </c>
      <c r="D119" s="157"/>
      <c r="E119" s="157"/>
      <c r="F119" s="157"/>
      <c r="G119" s="157">
        <v>0</v>
      </c>
      <c r="H119" s="157">
        <f t="shared" si="9"/>
        <v>0</v>
      </c>
      <c r="I119" s="158">
        <f t="shared" si="10"/>
        <v>500000</v>
      </c>
      <c r="J119" s="159">
        <f>+'[1]EJEC. 2022'!S99</f>
        <v>0</v>
      </c>
      <c r="K119" s="160">
        <f t="shared" si="11"/>
        <v>500000</v>
      </c>
      <c r="L119" s="153"/>
    </row>
    <row r="120" spans="1:12" s="154" customFormat="1" ht="33.75" hidden="1" customHeight="1" x14ac:dyDescent="0.25">
      <c r="A120" s="161" t="s">
        <v>382</v>
      </c>
      <c r="B120" s="162" t="s">
        <v>390</v>
      </c>
      <c r="C120" s="157"/>
      <c r="D120" s="157"/>
      <c r="E120" s="157"/>
      <c r="F120" s="157"/>
      <c r="G120" s="157"/>
      <c r="H120" s="157">
        <f t="shared" si="9"/>
        <v>0</v>
      </c>
      <c r="I120" s="158">
        <f t="shared" si="10"/>
        <v>0</v>
      </c>
      <c r="J120" s="159"/>
      <c r="K120" s="160"/>
      <c r="L120" s="153"/>
    </row>
    <row r="121" spans="1:12" s="154" customFormat="1" ht="31.5" hidden="1" customHeight="1" x14ac:dyDescent="0.25">
      <c r="A121" s="155" t="s">
        <v>391</v>
      </c>
      <c r="B121" s="156" t="s">
        <v>392</v>
      </c>
      <c r="C121" s="157">
        <v>0</v>
      </c>
      <c r="D121" s="157"/>
      <c r="E121" s="157"/>
      <c r="F121" s="157"/>
      <c r="G121" s="157">
        <v>0</v>
      </c>
      <c r="H121" s="157">
        <f t="shared" si="9"/>
        <v>0</v>
      </c>
      <c r="I121" s="158">
        <f t="shared" si="10"/>
        <v>0</v>
      </c>
      <c r="J121" s="159">
        <f>+'[1]EJEC. 2022'!S97</f>
        <v>0</v>
      </c>
      <c r="K121" s="160">
        <f t="shared" si="11"/>
        <v>0</v>
      </c>
      <c r="L121" s="153"/>
    </row>
    <row r="122" spans="1:12" s="154" customFormat="1" ht="1.5" hidden="1" customHeight="1" x14ac:dyDescent="0.25">
      <c r="A122" s="155" t="s">
        <v>393</v>
      </c>
      <c r="B122" s="156" t="s">
        <v>394</v>
      </c>
      <c r="C122" s="163">
        <v>0</v>
      </c>
      <c r="D122" s="163"/>
      <c r="E122" s="163"/>
      <c r="F122" s="163"/>
      <c r="G122" s="163">
        <v>0</v>
      </c>
      <c r="H122" s="157">
        <f t="shared" si="9"/>
        <v>0</v>
      </c>
      <c r="I122" s="158">
        <f t="shared" si="10"/>
        <v>0</v>
      </c>
      <c r="J122" s="159">
        <f>+'[1]EJEC. 2022'!S100</f>
        <v>2134.38</v>
      </c>
      <c r="K122" s="160">
        <f t="shared" si="11"/>
        <v>-2134.38</v>
      </c>
      <c r="L122" s="153"/>
    </row>
    <row r="123" spans="1:12" s="154" customFormat="1" ht="33.75" customHeight="1" x14ac:dyDescent="0.25">
      <c r="A123" s="161" t="s">
        <v>395</v>
      </c>
      <c r="B123" s="162" t="s">
        <v>396</v>
      </c>
      <c r="C123" s="157"/>
      <c r="D123" s="157"/>
      <c r="E123" s="157"/>
      <c r="F123" s="157"/>
      <c r="G123" s="157"/>
      <c r="H123" s="157">
        <f t="shared" si="9"/>
        <v>0</v>
      </c>
      <c r="I123" s="158">
        <f t="shared" si="10"/>
        <v>0</v>
      </c>
      <c r="J123" s="159"/>
      <c r="K123" s="160"/>
      <c r="L123" s="153"/>
    </row>
    <row r="124" spans="1:12" s="154" customFormat="1" ht="33.75" customHeight="1" x14ac:dyDescent="0.25">
      <c r="A124" s="155" t="s">
        <v>397</v>
      </c>
      <c r="B124" s="156" t="s">
        <v>123</v>
      </c>
      <c r="C124" s="157">
        <f>800000</f>
        <v>800000</v>
      </c>
      <c r="D124" s="157"/>
      <c r="E124" s="157"/>
      <c r="F124" s="157"/>
      <c r="G124" s="157">
        <f>500000-500000</f>
        <v>0</v>
      </c>
      <c r="H124" s="157">
        <f t="shared" si="9"/>
        <v>0</v>
      </c>
      <c r="I124" s="158">
        <f t="shared" si="10"/>
        <v>800000</v>
      </c>
      <c r="J124" s="159">
        <f>+'[1]EJEC. 2022'!S101</f>
        <v>0</v>
      </c>
      <c r="K124" s="160">
        <f t="shared" si="11"/>
        <v>800000</v>
      </c>
      <c r="L124" s="153"/>
    </row>
    <row r="125" spans="1:12" s="154" customFormat="1" ht="32.25" customHeight="1" x14ac:dyDescent="0.25">
      <c r="A125" s="155" t="s">
        <v>398</v>
      </c>
      <c r="B125" s="156" t="s">
        <v>399</v>
      </c>
      <c r="C125" s="163">
        <v>1500000</v>
      </c>
      <c r="D125" s="163">
        <v>1500000</v>
      </c>
      <c r="E125" s="163"/>
      <c r="F125" s="163"/>
      <c r="G125" s="163">
        <v>0</v>
      </c>
      <c r="H125" s="157">
        <f t="shared" si="9"/>
        <v>1500000</v>
      </c>
      <c r="I125" s="158">
        <f t="shared" si="10"/>
        <v>3000000</v>
      </c>
      <c r="J125" s="159">
        <f>+'[1]EJEC. 2022'!S102</f>
        <v>206916.96000000002</v>
      </c>
      <c r="K125" s="160">
        <f t="shared" si="11"/>
        <v>2793083.04</v>
      </c>
      <c r="L125" s="153"/>
    </row>
    <row r="126" spans="1:12" s="154" customFormat="1" ht="33.75" hidden="1" customHeight="1" x14ac:dyDescent="0.25">
      <c r="A126" s="155" t="s">
        <v>400</v>
      </c>
      <c r="B126" s="198" t="s">
        <v>125</v>
      </c>
      <c r="C126" s="163">
        <v>0</v>
      </c>
      <c r="D126" s="163"/>
      <c r="E126" s="163"/>
      <c r="F126" s="163"/>
      <c r="G126" s="163">
        <v>0</v>
      </c>
      <c r="H126" s="157">
        <f t="shared" si="9"/>
        <v>0</v>
      </c>
      <c r="I126" s="158">
        <f t="shared" si="10"/>
        <v>0</v>
      </c>
      <c r="J126" s="159">
        <f>+'[1]EJEC. 2022'!S103</f>
        <v>0</v>
      </c>
      <c r="K126" s="160">
        <f t="shared" si="11"/>
        <v>0</v>
      </c>
      <c r="L126" s="153"/>
    </row>
    <row r="127" spans="1:12" s="154" customFormat="1" ht="33.75" customHeight="1" x14ac:dyDescent="0.25">
      <c r="A127" s="155" t="s">
        <v>401</v>
      </c>
      <c r="B127" s="156" t="s">
        <v>402</v>
      </c>
      <c r="C127" s="157">
        <f>500000</f>
        <v>500000</v>
      </c>
      <c r="D127" s="157"/>
      <c r="E127" s="157"/>
      <c r="F127" s="157"/>
      <c r="G127" s="157"/>
      <c r="H127" s="157">
        <f t="shared" si="9"/>
        <v>0</v>
      </c>
      <c r="I127" s="158">
        <f t="shared" si="10"/>
        <v>500000</v>
      </c>
      <c r="J127" s="159">
        <f>+'[1]EJEC. 2022'!S104</f>
        <v>0</v>
      </c>
      <c r="K127" s="160">
        <f t="shared" si="11"/>
        <v>500000</v>
      </c>
      <c r="L127" s="153"/>
    </row>
    <row r="128" spans="1:12" s="154" customFormat="1" ht="26.25" customHeight="1" x14ac:dyDescent="0.25">
      <c r="A128" s="161" t="s">
        <v>403</v>
      </c>
      <c r="B128" s="162" t="s">
        <v>127</v>
      </c>
      <c r="C128" s="157"/>
      <c r="D128" s="157"/>
      <c r="E128" s="157"/>
      <c r="F128" s="157"/>
      <c r="G128" s="157"/>
      <c r="H128" s="157">
        <f t="shared" si="9"/>
        <v>0</v>
      </c>
      <c r="I128" s="158">
        <f t="shared" si="10"/>
        <v>0</v>
      </c>
      <c r="J128" s="159"/>
      <c r="K128" s="160"/>
      <c r="L128" s="153"/>
    </row>
    <row r="129" spans="1:13" s="154" customFormat="1" ht="33.75" hidden="1" customHeight="1" x14ac:dyDescent="0.25">
      <c r="A129" s="155" t="s">
        <v>404</v>
      </c>
      <c r="B129" s="156" t="s">
        <v>127</v>
      </c>
      <c r="C129" s="157">
        <v>0</v>
      </c>
      <c r="D129" s="157"/>
      <c r="E129" s="157"/>
      <c r="F129" s="157"/>
      <c r="G129" s="157">
        <v>0</v>
      </c>
      <c r="H129" s="157">
        <f t="shared" si="9"/>
        <v>0</v>
      </c>
      <c r="I129" s="158">
        <f t="shared" si="10"/>
        <v>0</v>
      </c>
      <c r="J129" s="159">
        <f>+'[1]EJEC. 2022'!S105</f>
        <v>0</v>
      </c>
      <c r="K129" s="160">
        <f t="shared" si="11"/>
        <v>0</v>
      </c>
      <c r="L129" s="153"/>
    </row>
    <row r="130" spans="1:13" s="154" customFormat="1" ht="33.75" customHeight="1" thickBot="1" x14ac:dyDescent="0.3">
      <c r="A130" s="201" t="s">
        <v>405</v>
      </c>
      <c r="B130" s="202" t="s">
        <v>406</v>
      </c>
      <c r="C130" s="203">
        <v>1000000</v>
      </c>
      <c r="D130" s="203"/>
      <c r="E130" s="203"/>
      <c r="F130" s="203"/>
      <c r="G130" s="203">
        <v>0</v>
      </c>
      <c r="H130" s="157">
        <f t="shared" si="9"/>
        <v>0</v>
      </c>
      <c r="I130" s="158">
        <f t="shared" si="10"/>
        <v>1000000</v>
      </c>
      <c r="J130" s="204">
        <f>+'[1]EJEC. 2022'!S106</f>
        <v>101138.73</v>
      </c>
      <c r="K130" s="160">
        <f t="shared" si="11"/>
        <v>898861.27</v>
      </c>
      <c r="L130" s="153"/>
    </row>
    <row r="131" spans="1:13" s="154" customFormat="1" ht="15" customHeight="1" x14ac:dyDescent="0.25">
      <c r="A131" s="175"/>
      <c r="B131" s="205"/>
      <c r="C131" s="177"/>
      <c r="D131" s="177"/>
      <c r="E131" s="177"/>
      <c r="F131" s="177"/>
      <c r="G131" s="177"/>
      <c r="H131" s="177"/>
      <c r="I131" s="178"/>
      <c r="J131" s="179"/>
      <c r="K131" s="206"/>
      <c r="L131" s="153"/>
    </row>
    <row r="132" spans="1:13" s="188" customFormat="1" ht="28.5" customHeight="1" thickBot="1" x14ac:dyDescent="0.3">
      <c r="A132" s="207" t="s">
        <v>407</v>
      </c>
      <c r="B132" s="182" t="s">
        <v>408</v>
      </c>
      <c r="C132" s="216">
        <f t="shared" ref="C132:K132" si="12">SUM(C134:C147)</f>
        <v>463500000</v>
      </c>
      <c r="D132" s="216">
        <f t="shared" si="12"/>
        <v>57500000</v>
      </c>
      <c r="E132" s="216">
        <f t="shared" si="12"/>
        <v>172500000</v>
      </c>
      <c r="F132" s="216">
        <f t="shared" si="12"/>
        <v>160000000</v>
      </c>
      <c r="G132" s="216">
        <f t="shared" si="12"/>
        <v>3200000000</v>
      </c>
      <c r="H132" s="216">
        <f t="shared" si="12"/>
        <v>3590000000</v>
      </c>
      <c r="I132" s="217">
        <f>SUM(I134:I147)</f>
        <v>4053500000</v>
      </c>
      <c r="J132" s="216">
        <f t="shared" si="12"/>
        <v>1603800493.0400002</v>
      </c>
      <c r="K132" s="218">
        <f t="shared" si="12"/>
        <v>2449699506.96</v>
      </c>
      <c r="L132" s="186"/>
      <c r="M132" s="187"/>
    </row>
    <row r="133" spans="1:13" s="154" customFormat="1" ht="1.5" hidden="1" customHeight="1" x14ac:dyDescent="0.25">
      <c r="A133" s="189" t="s">
        <v>409</v>
      </c>
      <c r="B133" s="190" t="s">
        <v>410</v>
      </c>
      <c r="C133" s="191"/>
      <c r="D133" s="191"/>
      <c r="E133" s="191"/>
      <c r="F133" s="191"/>
      <c r="G133" s="191"/>
      <c r="H133" s="191"/>
      <c r="I133" s="192"/>
      <c r="J133" s="219"/>
      <c r="K133" s="220"/>
      <c r="L133" s="153"/>
    </row>
    <row r="134" spans="1:13" s="154" customFormat="1" ht="1.5" customHeight="1" x14ac:dyDescent="0.25">
      <c r="A134" s="155" t="s">
        <v>411</v>
      </c>
      <c r="B134" s="156" t="s">
        <v>412</v>
      </c>
      <c r="C134" s="157">
        <v>0</v>
      </c>
      <c r="D134" s="157"/>
      <c r="E134" s="157"/>
      <c r="F134" s="157"/>
      <c r="G134" s="157"/>
      <c r="H134" s="157"/>
      <c r="I134" s="158"/>
      <c r="J134" s="221">
        <f>+'[1]EJEC. 2022'!S109</f>
        <v>0</v>
      </c>
      <c r="K134" s="222">
        <f>+C134-J134</f>
        <v>0</v>
      </c>
      <c r="L134" s="153"/>
    </row>
    <row r="135" spans="1:13" s="154" customFormat="1" ht="1.5" hidden="1" customHeight="1" x14ac:dyDescent="0.25">
      <c r="A135" s="161" t="s">
        <v>413</v>
      </c>
      <c r="B135" s="162" t="s">
        <v>414</v>
      </c>
      <c r="C135" s="157"/>
      <c r="D135" s="157"/>
      <c r="E135" s="157"/>
      <c r="F135" s="157"/>
      <c r="G135" s="157"/>
      <c r="H135" s="157"/>
      <c r="I135" s="158"/>
      <c r="J135" s="221"/>
      <c r="K135" s="222"/>
      <c r="L135" s="153"/>
    </row>
    <row r="136" spans="1:13" s="154" customFormat="1" ht="19.95" customHeight="1" x14ac:dyDescent="0.25">
      <c r="A136" s="155" t="s">
        <v>415</v>
      </c>
      <c r="B136" s="156" t="s">
        <v>416</v>
      </c>
      <c r="C136" s="157">
        <v>500000</v>
      </c>
      <c r="D136" s="157"/>
      <c r="E136" s="157"/>
      <c r="F136" s="157"/>
      <c r="G136" s="157">
        <v>0</v>
      </c>
      <c r="H136" s="157">
        <f t="shared" ref="H136:H147" si="13">SUM(D136:G136)</f>
        <v>0</v>
      </c>
      <c r="I136" s="158">
        <f t="shared" ref="I136:I147" si="14">+C136+H136</f>
        <v>500000</v>
      </c>
      <c r="J136" s="159">
        <f>+'[1]EJEC. 2022'!S110</f>
        <v>0</v>
      </c>
      <c r="K136" s="160">
        <f>+I136-J136</f>
        <v>500000</v>
      </c>
      <c r="L136" s="153"/>
    </row>
    <row r="137" spans="1:13" s="154" customFormat="1" ht="19.95" customHeight="1" x14ac:dyDescent="0.25">
      <c r="A137" s="155" t="s">
        <v>417</v>
      </c>
      <c r="B137" s="223" t="s">
        <v>418</v>
      </c>
      <c r="C137" s="157">
        <v>12000000</v>
      </c>
      <c r="D137" s="157"/>
      <c r="E137" s="157"/>
      <c r="F137" s="157"/>
      <c r="G137" s="157">
        <v>0</v>
      </c>
      <c r="H137" s="157">
        <f t="shared" si="13"/>
        <v>0</v>
      </c>
      <c r="I137" s="158">
        <f t="shared" si="14"/>
        <v>12000000</v>
      </c>
      <c r="J137" s="159">
        <f>+'[1]EJEC. 2022'!S111</f>
        <v>3355190</v>
      </c>
      <c r="K137" s="160">
        <f>+I137-J137</f>
        <v>8644810</v>
      </c>
      <c r="L137" s="153"/>
    </row>
    <row r="138" spans="1:13" s="154" customFormat="1" ht="19.95" customHeight="1" x14ac:dyDescent="0.25">
      <c r="A138" s="155" t="s">
        <v>419</v>
      </c>
      <c r="B138" s="223" t="s">
        <v>420</v>
      </c>
      <c r="C138" s="163">
        <v>200000</v>
      </c>
      <c r="D138" s="163"/>
      <c r="E138" s="163"/>
      <c r="F138" s="163"/>
      <c r="G138" s="163">
        <v>0</v>
      </c>
      <c r="H138" s="157">
        <f t="shared" si="13"/>
        <v>0</v>
      </c>
      <c r="I138" s="158">
        <f t="shared" si="14"/>
        <v>200000</v>
      </c>
      <c r="J138" s="159">
        <f>+'[1]EJEC. 2022'!S112</f>
        <v>0</v>
      </c>
      <c r="K138" s="160">
        <f t="shared" ref="K138:K146" si="15">+I138-J138</f>
        <v>200000</v>
      </c>
      <c r="L138" s="153"/>
    </row>
    <row r="139" spans="1:13" s="154" customFormat="1" ht="19.95" customHeight="1" x14ac:dyDescent="0.25">
      <c r="A139" s="161" t="s">
        <v>407</v>
      </c>
      <c r="B139" s="162" t="s">
        <v>421</v>
      </c>
      <c r="C139" s="157"/>
      <c r="D139" s="157"/>
      <c r="E139" s="157"/>
      <c r="F139" s="157"/>
      <c r="G139" s="157"/>
      <c r="H139" s="157">
        <f t="shared" si="13"/>
        <v>0</v>
      </c>
      <c r="I139" s="158">
        <f t="shared" si="14"/>
        <v>0</v>
      </c>
      <c r="J139" s="159"/>
      <c r="K139" s="160"/>
      <c r="L139" s="153"/>
    </row>
    <row r="140" spans="1:13" s="154" customFormat="1" ht="19.95" customHeight="1" x14ac:dyDescent="0.25">
      <c r="A140" s="155" t="s">
        <v>422</v>
      </c>
      <c r="B140" s="156" t="s">
        <v>423</v>
      </c>
      <c r="C140" s="157">
        <v>2800000</v>
      </c>
      <c r="D140" s="157"/>
      <c r="E140" s="157"/>
      <c r="F140" s="157"/>
      <c r="G140" s="157">
        <v>0</v>
      </c>
      <c r="H140" s="157">
        <f t="shared" si="13"/>
        <v>0</v>
      </c>
      <c r="I140" s="158">
        <f t="shared" si="14"/>
        <v>2800000</v>
      </c>
      <c r="J140" s="159">
        <f>+'[1]EJEC. 2022'!S113</f>
        <v>0</v>
      </c>
      <c r="K140" s="160">
        <f t="shared" si="15"/>
        <v>2800000</v>
      </c>
      <c r="L140" s="153"/>
    </row>
    <row r="141" spans="1:13" s="154" customFormat="1" ht="19.95" customHeight="1" x14ac:dyDescent="0.25">
      <c r="A141" s="155" t="s">
        <v>424</v>
      </c>
      <c r="B141" s="156" t="s">
        <v>425</v>
      </c>
      <c r="C141" s="157">
        <v>3000000</v>
      </c>
      <c r="D141" s="157"/>
      <c r="E141" s="157"/>
      <c r="F141" s="157"/>
      <c r="G141" s="157">
        <v>0</v>
      </c>
      <c r="H141" s="157">
        <f t="shared" si="13"/>
        <v>0</v>
      </c>
      <c r="I141" s="158">
        <f t="shared" si="14"/>
        <v>3000000</v>
      </c>
      <c r="J141" s="159">
        <f>+'[1]EJEC. 2022'!S114</f>
        <v>0</v>
      </c>
      <c r="K141" s="160">
        <f t="shared" si="15"/>
        <v>3000000</v>
      </c>
      <c r="L141" s="153"/>
    </row>
    <row r="142" spans="1:13" s="154" customFormat="1" ht="19.95" customHeight="1" x14ac:dyDescent="0.25">
      <c r="A142" s="161" t="s">
        <v>426</v>
      </c>
      <c r="B142" s="162" t="s">
        <v>427</v>
      </c>
      <c r="C142" s="224"/>
      <c r="D142" s="224"/>
      <c r="E142" s="224"/>
      <c r="F142" s="224"/>
      <c r="G142" s="224"/>
      <c r="H142" s="157">
        <f t="shared" si="13"/>
        <v>0</v>
      </c>
      <c r="I142" s="158">
        <f t="shared" si="14"/>
        <v>0</v>
      </c>
      <c r="J142" s="159"/>
      <c r="K142" s="160"/>
      <c r="L142" s="153"/>
    </row>
    <row r="143" spans="1:13" s="154" customFormat="1" ht="19.95" customHeight="1" x14ac:dyDescent="0.25">
      <c r="A143" s="155" t="s">
        <v>428</v>
      </c>
      <c r="B143" s="156" t="s">
        <v>429</v>
      </c>
      <c r="C143" s="163">
        <v>270000000</v>
      </c>
      <c r="D143" s="163">
        <v>43500000</v>
      </c>
      <c r="E143" s="163"/>
      <c r="F143" s="163"/>
      <c r="G143" s="157">
        <v>0</v>
      </c>
      <c r="H143" s="157">
        <f t="shared" si="13"/>
        <v>43500000</v>
      </c>
      <c r="I143" s="158">
        <f t="shared" si="14"/>
        <v>313500000</v>
      </c>
      <c r="J143" s="159">
        <f>+'[1]EJEC. 2022'!S116</f>
        <v>64905858.159999996</v>
      </c>
      <c r="K143" s="160">
        <f t="shared" si="15"/>
        <v>248594141.84</v>
      </c>
      <c r="L143" s="153"/>
      <c r="M143" s="153"/>
    </row>
    <row r="144" spans="1:13" s="197" customFormat="1" ht="19.95" customHeight="1" x14ac:dyDescent="0.25">
      <c r="A144" s="164" t="s">
        <v>430</v>
      </c>
      <c r="B144" s="165" t="s">
        <v>431</v>
      </c>
      <c r="C144" s="163">
        <v>23000000</v>
      </c>
      <c r="D144" s="163">
        <v>14000000</v>
      </c>
      <c r="E144" s="163"/>
      <c r="F144" s="163">
        <v>160000000</v>
      </c>
      <c r="G144" s="163">
        <v>0</v>
      </c>
      <c r="H144" s="157">
        <f t="shared" si="13"/>
        <v>174000000</v>
      </c>
      <c r="I144" s="158">
        <f t="shared" si="14"/>
        <v>197000000</v>
      </c>
      <c r="J144" s="159">
        <f>+'[1]EJEC. 2022'!S118</f>
        <v>89462490</v>
      </c>
      <c r="K144" s="160">
        <f t="shared" si="15"/>
        <v>107537510</v>
      </c>
      <c r="L144" s="196"/>
    </row>
    <row r="145" spans="1:13" s="197" customFormat="1" ht="19.95" customHeight="1" x14ac:dyDescent="0.25">
      <c r="A145" s="164" t="s">
        <v>432</v>
      </c>
      <c r="B145" s="165" t="s">
        <v>433</v>
      </c>
      <c r="C145" s="163">
        <v>2000000</v>
      </c>
      <c r="D145" s="163"/>
      <c r="E145" s="163"/>
      <c r="F145" s="163"/>
      <c r="G145" s="163">
        <v>0</v>
      </c>
      <c r="H145" s="163">
        <f t="shared" si="13"/>
        <v>0</v>
      </c>
      <c r="I145" s="163">
        <f t="shared" si="14"/>
        <v>2000000</v>
      </c>
      <c r="J145" s="159">
        <f>+'[1]EJEC. 2022'!S119</f>
        <v>0</v>
      </c>
      <c r="K145" s="160">
        <f t="shared" si="15"/>
        <v>2000000</v>
      </c>
      <c r="L145" s="196"/>
      <c r="M145" s="225"/>
    </row>
    <row r="146" spans="1:13" s="154" customFormat="1" ht="19.95" customHeight="1" x14ac:dyDescent="0.25">
      <c r="A146" s="155" t="s">
        <v>434</v>
      </c>
      <c r="B146" s="156" t="s">
        <v>435</v>
      </c>
      <c r="C146" s="163">
        <v>150000000</v>
      </c>
      <c r="D146" s="163"/>
      <c r="E146" s="163">
        <v>172500000</v>
      </c>
      <c r="F146" s="163"/>
      <c r="G146" s="157">
        <v>3200000000</v>
      </c>
      <c r="H146" s="157">
        <f t="shared" si="13"/>
        <v>3372500000</v>
      </c>
      <c r="I146" s="158">
        <f t="shared" si="14"/>
        <v>3522500000</v>
      </c>
      <c r="J146" s="159">
        <f>+'[1]EJEC. 2022'!S128</f>
        <v>1446076954.8800001</v>
      </c>
      <c r="K146" s="160">
        <f t="shared" si="15"/>
        <v>2076423045.1199999</v>
      </c>
      <c r="L146" s="153"/>
    </row>
    <row r="147" spans="1:13" s="154" customFormat="1" ht="36" hidden="1" customHeight="1" x14ac:dyDescent="0.25">
      <c r="A147" s="155" t="s">
        <v>436</v>
      </c>
      <c r="B147" s="156" t="s">
        <v>437</v>
      </c>
      <c r="C147" s="163">
        <v>0</v>
      </c>
      <c r="D147" s="163"/>
      <c r="E147" s="163"/>
      <c r="F147" s="163"/>
      <c r="G147" s="157"/>
      <c r="H147" s="157">
        <f t="shared" si="13"/>
        <v>0</v>
      </c>
      <c r="I147" s="158">
        <f t="shared" si="14"/>
        <v>0</v>
      </c>
      <c r="J147" s="159">
        <f>+'[1]EJEC. 2022'!S129</f>
        <v>0</v>
      </c>
      <c r="K147" s="160">
        <f>+C147-J147</f>
        <v>0</v>
      </c>
      <c r="L147" s="153"/>
    </row>
    <row r="148" spans="1:13" s="188" customFormat="1" ht="27" customHeight="1" x14ac:dyDescent="0.25">
      <c r="A148" s="226"/>
      <c r="B148" s="227" t="s">
        <v>438</v>
      </c>
      <c r="C148" s="228">
        <f>SUM(C150:C169)</f>
        <v>88496544</v>
      </c>
      <c r="D148" s="228">
        <f>SUM(D150:D169)</f>
        <v>95319341.480000004</v>
      </c>
      <c r="E148" s="228">
        <f t="shared" ref="E148:K148" si="16">SUM(E150:E169)</f>
        <v>24584386.809999999</v>
      </c>
      <c r="F148" s="228">
        <f t="shared" si="16"/>
        <v>0</v>
      </c>
      <c r="G148" s="228">
        <f t="shared" si="16"/>
        <v>800000000</v>
      </c>
      <c r="H148" s="228">
        <f>SUM(H150:H169)</f>
        <v>919903728.28999996</v>
      </c>
      <c r="I148" s="229">
        <f>SUM(I150:I169)</f>
        <v>1008400272.29</v>
      </c>
      <c r="J148" s="228">
        <f t="shared" si="16"/>
        <v>11315291.58</v>
      </c>
      <c r="K148" s="230">
        <f t="shared" si="16"/>
        <v>997084980.71000004</v>
      </c>
      <c r="L148" s="186"/>
      <c r="M148" s="187"/>
    </row>
    <row r="149" spans="1:13" s="154" customFormat="1" ht="31.5" customHeight="1" x14ac:dyDescent="0.25">
      <c r="A149" s="161" t="s">
        <v>439</v>
      </c>
      <c r="B149" s="166" t="s">
        <v>440</v>
      </c>
      <c r="C149" s="231"/>
      <c r="D149" s="231"/>
      <c r="E149" s="231"/>
      <c r="F149" s="231"/>
      <c r="G149" s="231"/>
      <c r="H149" s="157">
        <f t="shared" ref="H149:H177" si="17">SUM(D149:G149)</f>
        <v>0</v>
      </c>
      <c r="I149" s="229"/>
      <c r="J149" s="159"/>
      <c r="K149" s="232"/>
      <c r="L149" s="153"/>
      <c r="M149" s="215"/>
    </row>
    <row r="150" spans="1:13" s="154" customFormat="1" ht="19.95" customHeight="1" x14ac:dyDescent="0.25">
      <c r="A150" s="155" t="s">
        <v>441</v>
      </c>
      <c r="B150" s="156" t="s">
        <v>442</v>
      </c>
      <c r="C150" s="157">
        <v>5000000</v>
      </c>
      <c r="D150" s="157"/>
      <c r="E150" s="157"/>
      <c r="F150" s="157"/>
      <c r="G150" s="157">
        <v>0</v>
      </c>
      <c r="H150" s="157">
        <f t="shared" si="17"/>
        <v>0</v>
      </c>
      <c r="I150" s="158">
        <f>+C150+H150</f>
        <v>5000000</v>
      </c>
      <c r="J150" s="159">
        <f>+'[1]EJEC. 2022'!S132</f>
        <v>1376477.8599999999</v>
      </c>
      <c r="K150" s="160">
        <f>+I150-J150</f>
        <v>3623522.14</v>
      </c>
      <c r="L150" s="153"/>
      <c r="M150" s="215">
        <f>+M148-M149</f>
        <v>0</v>
      </c>
    </row>
    <row r="151" spans="1:13" s="154" customFormat="1" ht="19.95" customHeight="1" x14ac:dyDescent="0.25">
      <c r="A151" s="155" t="s">
        <v>443</v>
      </c>
      <c r="B151" s="156" t="s">
        <v>444</v>
      </c>
      <c r="C151" s="157">
        <v>4000000</v>
      </c>
      <c r="D151" s="157"/>
      <c r="E151" s="157"/>
      <c r="F151" s="157"/>
      <c r="G151" s="157">
        <v>0</v>
      </c>
      <c r="H151" s="157">
        <f t="shared" si="17"/>
        <v>0</v>
      </c>
      <c r="I151" s="158">
        <f t="shared" ref="I151:I177" si="18">+C151+H151</f>
        <v>4000000</v>
      </c>
      <c r="J151" s="159">
        <f>+'[1]EJEC. 2022'!S134</f>
        <v>1347029.56</v>
      </c>
      <c r="K151" s="160">
        <f t="shared" ref="K151:K169" si="19">+I151-J151</f>
        <v>2652970.44</v>
      </c>
      <c r="L151" s="153"/>
    </row>
    <row r="152" spans="1:13" s="154" customFormat="1" ht="19.95" customHeight="1" x14ac:dyDescent="0.25">
      <c r="A152" s="155" t="s">
        <v>445</v>
      </c>
      <c r="B152" s="156" t="s">
        <v>154</v>
      </c>
      <c r="C152" s="157">
        <v>496544</v>
      </c>
      <c r="D152" s="157"/>
      <c r="E152" s="157"/>
      <c r="F152" s="157"/>
      <c r="G152" s="157">
        <v>0</v>
      </c>
      <c r="H152" s="157">
        <f t="shared" si="17"/>
        <v>0</v>
      </c>
      <c r="I152" s="158">
        <f t="shared" si="18"/>
        <v>496544</v>
      </c>
      <c r="J152" s="159">
        <f>+'[1]EJEC. 2022'!S135</f>
        <v>16570.13</v>
      </c>
      <c r="K152" s="160">
        <f t="shared" si="19"/>
        <v>479973.87</v>
      </c>
      <c r="L152" s="153"/>
    </row>
    <row r="153" spans="1:13" s="154" customFormat="1" ht="19.95" customHeight="1" x14ac:dyDescent="0.25">
      <c r="A153" s="155" t="s">
        <v>446</v>
      </c>
      <c r="B153" s="198" t="s">
        <v>447</v>
      </c>
      <c r="C153" s="157">
        <v>0</v>
      </c>
      <c r="D153" s="157"/>
      <c r="E153" s="157"/>
      <c r="F153" s="157"/>
      <c r="G153" s="157">
        <v>0</v>
      </c>
      <c r="H153" s="157">
        <f t="shared" si="17"/>
        <v>0</v>
      </c>
      <c r="I153" s="158">
        <f t="shared" si="18"/>
        <v>0</v>
      </c>
      <c r="J153" s="159">
        <f>+'[1]EJEC. 2022'!S136</f>
        <v>0</v>
      </c>
      <c r="K153" s="160">
        <f t="shared" si="19"/>
        <v>0</v>
      </c>
      <c r="L153" s="153"/>
    </row>
    <row r="154" spans="1:13" s="154" customFormat="1" ht="19.95" customHeight="1" x14ac:dyDescent="0.25">
      <c r="A154" s="155" t="s">
        <v>448</v>
      </c>
      <c r="B154" s="156" t="s">
        <v>156</v>
      </c>
      <c r="C154" s="163">
        <v>0</v>
      </c>
      <c r="D154" s="163"/>
      <c r="E154" s="163"/>
      <c r="F154" s="163"/>
      <c r="G154" s="163">
        <v>0</v>
      </c>
      <c r="H154" s="157">
        <f t="shared" si="17"/>
        <v>0</v>
      </c>
      <c r="I154" s="158">
        <f t="shared" si="18"/>
        <v>0</v>
      </c>
      <c r="J154" s="159">
        <f>+'[1]EJEC. 2022'!S137</f>
        <v>0</v>
      </c>
      <c r="K154" s="160">
        <f t="shared" si="19"/>
        <v>0</v>
      </c>
      <c r="L154" s="153"/>
    </row>
    <row r="155" spans="1:13" s="154" customFormat="1" ht="19.95" customHeight="1" x14ac:dyDescent="0.25">
      <c r="A155" s="155" t="s">
        <v>449</v>
      </c>
      <c r="B155" s="165" t="s">
        <v>157</v>
      </c>
      <c r="C155" s="163">
        <v>0</v>
      </c>
      <c r="D155" s="163"/>
      <c r="E155" s="163"/>
      <c r="F155" s="163"/>
      <c r="G155" s="163">
        <v>0</v>
      </c>
      <c r="H155" s="157">
        <f t="shared" si="17"/>
        <v>0</v>
      </c>
      <c r="I155" s="158">
        <f t="shared" si="18"/>
        <v>0</v>
      </c>
      <c r="J155" s="159">
        <f>+'[1]EJEC. 2022'!S138</f>
        <v>0</v>
      </c>
      <c r="K155" s="160">
        <f t="shared" si="19"/>
        <v>0</v>
      </c>
      <c r="L155" s="153"/>
    </row>
    <row r="156" spans="1:13" s="154" customFormat="1" ht="19.95" customHeight="1" x14ac:dyDescent="0.25">
      <c r="A156" s="155" t="s">
        <v>450</v>
      </c>
      <c r="B156" s="156" t="s">
        <v>451</v>
      </c>
      <c r="C156" s="163">
        <f>25000000-500000</f>
        <v>24500000</v>
      </c>
      <c r="D156" s="163">
        <f>14319341.48-5000000</f>
        <v>9319341.4800000004</v>
      </c>
      <c r="E156" s="163"/>
      <c r="F156" s="163"/>
      <c r="G156" s="163">
        <v>0</v>
      </c>
      <c r="H156" s="157">
        <f>SUM(D156:G156)</f>
        <v>9319341.4800000004</v>
      </c>
      <c r="I156" s="158">
        <f>+C156+H156</f>
        <v>33819341.480000004</v>
      </c>
      <c r="J156" s="159">
        <f>+'[1]EJEC. 2022'!S139</f>
        <v>6434670</v>
      </c>
      <c r="K156" s="160">
        <f t="shared" si="19"/>
        <v>27384671.480000004</v>
      </c>
      <c r="L156" s="153"/>
    </row>
    <row r="157" spans="1:13" s="154" customFormat="1" ht="19.95" customHeight="1" x14ac:dyDescent="0.25">
      <c r="A157" s="155" t="s">
        <v>452</v>
      </c>
      <c r="B157" s="165" t="s">
        <v>159</v>
      </c>
      <c r="C157" s="163">
        <v>0</v>
      </c>
      <c r="D157" s="163"/>
      <c r="E157" s="163"/>
      <c r="F157" s="163"/>
      <c r="G157" s="163">
        <v>0</v>
      </c>
      <c r="H157" s="157">
        <f t="shared" si="17"/>
        <v>0</v>
      </c>
      <c r="I157" s="158">
        <f t="shared" si="18"/>
        <v>0</v>
      </c>
      <c r="J157" s="159">
        <f>+'[1]EJEC. 2022'!S140</f>
        <v>0</v>
      </c>
      <c r="K157" s="160">
        <f t="shared" si="19"/>
        <v>0</v>
      </c>
      <c r="L157" s="153"/>
    </row>
    <row r="158" spans="1:13" s="154" customFormat="1" ht="19.95" customHeight="1" x14ac:dyDescent="0.25">
      <c r="A158" s="155" t="s">
        <v>453</v>
      </c>
      <c r="B158" s="165" t="s">
        <v>160</v>
      </c>
      <c r="C158" s="163">
        <v>5000000</v>
      </c>
      <c r="D158" s="199">
        <v>0</v>
      </c>
      <c r="E158" s="163"/>
      <c r="F158" s="163"/>
      <c r="G158" s="163"/>
      <c r="H158" s="163">
        <f t="shared" si="17"/>
        <v>0</v>
      </c>
      <c r="I158" s="163">
        <f>+C158+H158</f>
        <v>5000000</v>
      </c>
      <c r="J158" s="159">
        <f>+'[1]EJEC. 2022'!S141</f>
        <v>2132000</v>
      </c>
      <c r="K158" s="160">
        <f t="shared" si="19"/>
        <v>2868000</v>
      </c>
      <c r="L158" s="153"/>
    </row>
    <row r="159" spans="1:13" s="154" customFormat="1" ht="19.95" customHeight="1" x14ac:dyDescent="0.25">
      <c r="A159" s="155" t="s">
        <v>454</v>
      </c>
      <c r="B159" s="165" t="s">
        <v>162</v>
      </c>
      <c r="C159" s="163">
        <v>0</v>
      </c>
      <c r="D159" s="163"/>
      <c r="E159" s="163"/>
      <c r="F159" s="163"/>
      <c r="G159" s="163">
        <v>0</v>
      </c>
      <c r="H159" s="157">
        <f t="shared" si="17"/>
        <v>0</v>
      </c>
      <c r="I159" s="158">
        <f t="shared" si="18"/>
        <v>0</v>
      </c>
      <c r="J159" s="159">
        <f>+'[1]EJEC. 2022'!S143</f>
        <v>0</v>
      </c>
      <c r="K159" s="160">
        <f t="shared" si="19"/>
        <v>0</v>
      </c>
      <c r="L159" s="153"/>
    </row>
    <row r="160" spans="1:13" s="154" customFormat="1" ht="19.95" customHeight="1" x14ac:dyDescent="0.25">
      <c r="A160" s="155" t="s">
        <v>455</v>
      </c>
      <c r="B160" s="165" t="s">
        <v>163</v>
      </c>
      <c r="C160" s="163">
        <v>3000000</v>
      </c>
      <c r="D160" s="199">
        <v>0</v>
      </c>
      <c r="E160" s="163"/>
      <c r="F160" s="163"/>
      <c r="G160" s="163">
        <v>0</v>
      </c>
      <c r="H160" s="157">
        <f t="shared" si="17"/>
        <v>0</v>
      </c>
      <c r="I160" s="158">
        <f t="shared" si="18"/>
        <v>3000000</v>
      </c>
      <c r="J160" s="159">
        <f>+'[1]EJEC. 2022'!S144</f>
        <v>0</v>
      </c>
      <c r="K160" s="160">
        <f t="shared" si="19"/>
        <v>3000000</v>
      </c>
      <c r="L160" s="153"/>
    </row>
    <row r="161" spans="1:12" s="154" customFormat="1" ht="19.95" customHeight="1" x14ac:dyDescent="0.25">
      <c r="A161" s="155" t="s">
        <v>456</v>
      </c>
      <c r="B161" s="156" t="s">
        <v>164</v>
      </c>
      <c r="C161" s="163">
        <v>0</v>
      </c>
      <c r="D161" s="163"/>
      <c r="E161" s="163"/>
      <c r="F161" s="163"/>
      <c r="G161" s="163">
        <v>0</v>
      </c>
      <c r="H161" s="157">
        <f t="shared" si="17"/>
        <v>0</v>
      </c>
      <c r="I161" s="158">
        <f t="shared" si="18"/>
        <v>0</v>
      </c>
      <c r="J161" s="159">
        <f>+'[1]EJEC. 2022'!S145</f>
        <v>0</v>
      </c>
      <c r="K161" s="160">
        <f t="shared" si="19"/>
        <v>0</v>
      </c>
      <c r="L161" s="153"/>
    </row>
    <row r="162" spans="1:12" s="154" customFormat="1" ht="19.95" customHeight="1" x14ac:dyDescent="0.25">
      <c r="A162" s="155" t="s">
        <v>457</v>
      </c>
      <c r="B162" s="156" t="s">
        <v>165</v>
      </c>
      <c r="C162" s="163">
        <v>1000000</v>
      </c>
      <c r="D162" s="199">
        <f>47000000</f>
        <v>47000000</v>
      </c>
      <c r="E162" s="163"/>
      <c r="F162" s="163"/>
      <c r="G162" s="163">
        <v>0</v>
      </c>
      <c r="H162" s="157">
        <f t="shared" si="17"/>
        <v>47000000</v>
      </c>
      <c r="I162" s="158">
        <f t="shared" si="18"/>
        <v>48000000</v>
      </c>
      <c r="J162" s="159">
        <f>+'[1]EJEC. 2022'!S146</f>
        <v>0</v>
      </c>
      <c r="K162" s="160">
        <f t="shared" si="19"/>
        <v>48000000</v>
      </c>
      <c r="L162" s="153"/>
    </row>
    <row r="163" spans="1:12" s="154" customFormat="1" ht="19.95" customHeight="1" x14ac:dyDescent="0.25">
      <c r="A163" s="155" t="s">
        <v>458</v>
      </c>
      <c r="B163" s="156" t="s">
        <v>459</v>
      </c>
      <c r="C163" s="163">
        <v>0</v>
      </c>
      <c r="D163" s="163"/>
      <c r="E163" s="163"/>
      <c r="F163" s="163"/>
      <c r="G163" s="163">
        <v>0</v>
      </c>
      <c r="H163" s="157">
        <f t="shared" si="17"/>
        <v>0</v>
      </c>
      <c r="I163" s="158">
        <f t="shared" si="18"/>
        <v>0</v>
      </c>
      <c r="J163" s="159">
        <f>+'[1]EJEC. 2022'!S147</f>
        <v>0</v>
      </c>
      <c r="K163" s="160">
        <f t="shared" si="19"/>
        <v>0</v>
      </c>
      <c r="L163" s="153"/>
    </row>
    <row r="164" spans="1:12" s="154" customFormat="1" ht="19.95" customHeight="1" x14ac:dyDescent="0.25">
      <c r="A164" s="155" t="s">
        <v>460</v>
      </c>
      <c r="B164" s="156" t="s">
        <v>461</v>
      </c>
      <c r="C164" s="163">
        <v>500000</v>
      </c>
      <c r="D164" s="199">
        <v>0</v>
      </c>
      <c r="E164" s="163"/>
      <c r="F164" s="163"/>
      <c r="G164" s="163"/>
      <c r="H164" s="163">
        <f t="shared" si="17"/>
        <v>0</v>
      </c>
      <c r="I164" s="163">
        <f t="shared" si="18"/>
        <v>500000</v>
      </c>
      <c r="J164" s="159">
        <f>+'[1]EJEC. 2022'!S148</f>
        <v>8544.0300000000007</v>
      </c>
      <c r="K164" s="160">
        <f t="shared" si="19"/>
        <v>491455.97</v>
      </c>
      <c r="L164" s="153"/>
    </row>
    <row r="165" spans="1:12" s="154" customFormat="1" ht="19.95" customHeight="1" x14ac:dyDescent="0.25">
      <c r="A165" s="155" t="s">
        <v>462</v>
      </c>
      <c r="B165" s="156" t="s">
        <v>168</v>
      </c>
      <c r="C165" s="163">
        <v>0</v>
      </c>
      <c r="D165" s="163"/>
      <c r="E165" s="163"/>
      <c r="F165" s="163"/>
      <c r="G165" s="163">
        <v>0</v>
      </c>
      <c r="H165" s="157">
        <f t="shared" si="17"/>
        <v>0</v>
      </c>
      <c r="I165" s="158">
        <f t="shared" si="18"/>
        <v>0</v>
      </c>
      <c r="J165" s="159">
        <f>+'[1]EJEC. 2022'!S149</f>
        <v>0</v>
      </c>
      <c r="K165" s="160">
        <f t="shared" si="19"/>
        <v>0</v>
      </c>
      <c r="L165" s="153"/>
    </row>
    <row r="166" spans="1:12" s="154" customFormat="1" ht="19.95" customHeight="1" x14ac:dyDescent="0.25">
      <c r="A166" s="155" t="s">
        <v>463</v>
      </c>
      <c r="B166" s="156" t="s">
        <v>169</v>
      </c>
      <c r="C166" s="163">
        <v>3000000</v>
      </c>
      <c r="D166" s="163"/>
      <c r="E166" s="163"/>
      <c r="F166" s="163"/>
      <c r="G166" s="163">
        <v>0</v>
      </c>
      <c r="H166" s="157">
        <f t="shared" si="17"/>
        <v>0</v>
      </c>
      <c r="I166" s="158">
        <f t="shared" si="18"/>
        <v>3000000</v>
      </c>
      <c r="J166" s="159">
        <f>+'[1]EJEC. 2022'!S150</f>
        <v>0</v>
      </c>
      <c r="K166" s="160">
        <f t="shared" si="19"/>
        <v>3000000</v>
      </c>
      <c r="L166" s="153"/>
    </row>
    <row r="167" spans="1:12" s="154" customFormat="1" ht="19.95" customHeight="1" x14ac:dyDescent="0.25">
      <c r="A167" s="155" t="s">
        <v>464</v>
      </c>
      <c r="B167" s="156" t="s">
        <v>465</v>
      </c>
      <c r="C167" s="163">
        <v>42000000</v>
      </c>
      <c r="D167" s="163">
        <v>39000000</v>
      </c>
      <c r="E167" s="163"/>
      <c r="F167" s="163"/>
      <c r="G167" s="163">
        <v>0</v>
      </c>
      <c r="H167" s="157">
        <f t="shared" si="17"/>
        <v>39000000</v>
      </c>
      <c r="I167" s="158">
        <f t="shared" si="18"/>
        <v>81000000</v>
      </c>
      <c r="J167" s="159">
        <f>+'[1]EJEC. 2022'!S153</f>
        <v>0</v>
      </c>
      <c r="K167" s="160">
        <f t="shared" si="19"/>
        <v>81000000</v>
      </c>
      <c r="L167" s="153"/>
    </row>
    <row r="168" spans="1:12" s="154" customFormat="1" ht="19.95" customHeight="1" x14ac:dyDescent="0.25">
      <c r="A168" s="155" t="s">
        <v>466</v>
      </c>
      <c r="B168" s="156" t="s">
        <v>467</v>
      </c>
      <c r="C168" s="157">
        <v>0</v>
      </c>
      <c r="D168" s="157">
        <v>0</v>
      </c>
      <c r="E168" s="157">
        <v>24584386.809999999</v>
      </c>
      <c r="F168" s="157"/>
      <c r="G168" s="157">
        <v>0</v>
      </c>
      <c r="H168" s="157">
        <f t="shared" si="17"/>
        <v>24584386.809999999</v>
      </c>
      <c r="I168" s="158">
        <f t="shared" si="18"/>
        <v>24584386.809999999</v>
      </c>
      <c r="J168" s="159">
        <f>+'[1]EJEC. 2022'!S154</f>
        <v>0</v>
      </c>
      <c r="K168" s="160">
        <f t="shared" si="19"/>
        <v>24584386.809999999</v>
      </c>
      <c r="L168" s="153"/>
    </row>
    <row r="169" spans="1:12" s="154" customFormat="1" ht="19.95" customHeight="1" x14ac:dyDescent="0.25">
      <c r="A169" s="155" t="s">
        <v>468</v>
      </c>
      <c r="B169" s="156" t="s">
        <v>173</v>
      </c>
      <c r="C169" s="157">
        <v>0</v>
      </c>
      <c r="D169" s="157"/>
      <c r="E169" s="157"/>
      <c r="F169" s="157"/>
      <c r="G169" s="157">
        <f>221104053.78+176499914.05+402396032.17</f>
        <v>800000000</v>
      </c>
      <c r="H169" s="157">
        <f t="shared" si="17"/>
        <v>800000000</v>
      </c>
      <c r="I169" s="158">
        <f t="shared" si="18"/>
        <v>800000000</v>
      </c>
      <c r="J169" s="159">
        <f>+'[1]EJEC. 2022'!S155</f>
        <v>0</v>
      </c>
      <c r="K169" s="160">
        <f t="shared" si="19"/>
        <v>800000000</v>
      </c>
      <c r="L169" s="153"/>
    </row>
    <row r="170" spans="1:12" s="154" customFormat="1" ht="31.5" hidden="1" customHeight="1" x14ac:dyDescent="0.25">
      <c r="A170" s="155"/>
      <c r="B170" s="233" t="s">
        <v>469</v>
      </c>
      <c r="C170" s="231"/>
      <c r="D170" s="231"/>
      <c r="E170" s="231"/>
      <c r="F170" s="231"/>
      <c r="G170" s="231"/>
      <c r="H170" s="157">
        <f t="shared" si="17"/>
        <v>0</v>
      </c>
      <c r="I170" s="158">
        <f t="shared" si="18"/>
        <v>0</v>
      </c>
      <c r="J170" s="234"/>
      <c r="K170" s="232"/>
      <c r="L170" s="153"/>
    </row>
    <row r="171" spans="1:12" s="154" customFormat="1" ht="31.5" hidden="1" customHeight="1" x14ac:dyDescent="0.25">
      <c r="A171" s="155"/>
      <c r="B171" s="162" t="s">
        <v>470</v>
      </c>
      <c r="C171" s="157"/>
      <c r="D171" s="157"/>
      <c r="E171" s="157"/>
      <c r="F171" s="157"/>
      <c r="G171" s="157"/>
      <c r="H171" s="157">
        <f t="shared" si="17"/>
        <v>0</v>
      </c>
      <c r="I171" s="158">
        <f t="shared" si="18"/>
        <v>0</v>
      </c>
      <c r="J171" s="159"/>
      <c r="K171" s="232"/>
      <c r="L171" s="153"/>
    </row>
    <row r="172" spans="1:12" s="154" customFormat="1" ht="31.5" hidden="1" customHeight="1" x14ac:dyDescent="0.25">
      <c r="A172" s="155"/>
      <c r="B172" s="233" t="s">
        <v>471</v>
      </c>
      <c r="C172" s="231">
        <f t="shared" ref="C172:K172" si="20">SUM(C173:C177)</f>
        <v>0</v>
      </c>
      <c r="D172" s="231">
        <f t="shared" si="20"/>
        <v>0</v>
      </c>
      <c r="E172" s="231">
        <f t="shared" si="20"/>
        <v>0</v>
      </c>
      <c r="F172" s="231">
        <f t="shared" si="20"/>
        <v>0</v>
      </c>
      <c r="G172" s="231">
        <f t="shared" si="20"/>
        <v>0</v>
      </c>
      <c r="H172" s="231">
        <f t="shared" si="20"/>
        <v>0</v>
      </c>
      <c r="I172" s="158">
        <f t="shared" si="18"/>
        <v>0</v>
      </c>
      <c r="J172" s="235">
        <f t="shared" si="20"/>
        <v>0</v>
      </c>
      <c r="K172" s="232">
        <f t="shared" si="20"/>
        <v>0</v>
      </c>
      <c r="L172" s="153"/>
    </row>
    <row r="173" spans="1:12" s="154" customFormat="1" ht="31.5" hidden="1" customHeight="1" x14ac:dyDescent="0.25">
      <c r="A173" s="161" t="s">
        <v>472</v>
      </c>
      <c r="B173" s="162" t="s">
        <v>473</v>
      </c>
      <c r="C173" s="157"/>
      <c r="D173" s="157"/>
      <c r="E173" s="157"/>
      <c r="F173" s="157"/>
      <c r="G173" s="157"/>
      <c r="H173" s="157">
        <f t="shared" si="17"/>
        <v>0</v>
      </c>
      <c r="I173" s="158">
        <f t="shared" si="18"/>
        <v>0</v>
      </c>
      <c r="J173" s="159"/>
      <c r="K173" s="232"/>
      <c r="L173" s="153"/>
    </row>
    <row r="174" spans="1:12" s="154" customFormat="1" ht="31.5" hidden="1" customHeight="1" x14ac:dyDescent="0.25">
      <c r="A174" s="155" t="s">
        <v>474</v>
      </c>
      <c r="B174" s="156" t="s">
        <v>475</v>
      </c>
      <c r="C174" s="157">
        <v>0</v>
      </c>
      <c r="D174" s="157"/>
      <c r="E174" s="157"/>
      <c r="F174" s="157"/>
      <c r="G174" s="157"/>
      <c r="H174" s="157">
        <f t="shared" si="17"/>
        <v>0</v>
      </c>
      <c r="I174" s="158">
        <f t="shared" si="18"/>
        <v>0</v>
      </c>
      <c r="J174" s="159">
        <f>+'[1]EJEC. 2022'!S158</f>
        <v>0</v>
      </c>
      <c r="K174" s="160">
        <f>+C174-J174</f>
        <v>0</v>
      </c>
      <c r="L174" s="153"/>
    </row>
    <row r="175" spans="1:12" s="154" customFormat="1" ht="31.5" hidden="1" customHeight="1" x14ac:dyDescent="0.25">
      <c r="A175" s="155"/>
      <c r="B175" s="233" t="s">
        <v>476</v>
      </c>
      <c r="C175" s="157"/>
      <c r="D175" s="157"/>
      <c r="E175" s="157"/>
      <c r="F175" s="157"/>
      <c r="G175" s="157"/>
      <c r="H175" s="157">
        <f t="shared" si="17"/>
        <v>0</v>
      </c>
      <c r="I175" s="158">
        <f t="shared" si="18"/>
        <v>0</v>
      </c>
      <c r="J175" s="159"/>
      <c r="K175" s="232"/>
      <c r="L175" s="153"/>
    </row>
    <row r="176" spans="1:12" s="154" customFormat="1" ht="31.5" hidden="1" customHeight="1" x14ac:dyDescent="0.25">
      <c r="A176" s="161" t="s">
        <v>477</v>
      </c>
      <c r="B176" s="162" t="s">
        <v>478</v>
      </c>
      <c r="C176" s="195"/>
      <c r="D176" s="195"/>
      <c r="E176" s="195"/>
      <c r="F176" s="195"/>
      <c r="G176" s="195"/>
      <c r="H176" s="157">
        <f t="shared" si="17"/>
        <v>0</v>
      </c>
      <c r="I176" s="158">
        <f t="shared" si="18"/>
        <v>0</v>
      </c>
      <c r="J176" s="159"/>
      <c r="K176" s="232"/>
      <c r="L176" s="153"/>
    </row>
    <row r="177" spans="1:21" s="154" customFormat="1" ht="31.5" hidden="1" customHeight="1" x14ac:dyDescent="0.25">
      <c r="A177" s="155" t="s">
        <v>479</v>
      </c>
      <c r="B177" s="156" t="s">
        <v>480</v>
      </c>
      <c r="C177" s="157">
        <v>0</v>
      </c>
      <c r="D177" s="157"/>
      <c r="E177" s="157"/>
      <c r="F177" s="157"/>
      <c r="G177" s="157"/>
      <c r="H177" s="157">
        <f t="shared" si="17"/>
        <v>0</v>
      </c>
      <c r="I177" s="158">
        <f t="shared" si="18"/>
        <v>0</v>
      </c>
      <c r="J177" s="159">
        <f>+'[1]EJEC. 2022'!S165</f>
        <v>0</v>
      </c>
      <c r="K177" s="160">
        <f>+C177-J177</f>
        <v>0</v>
      </c>
      <c r="L177" s="153"/>
    </row>
    <row r="178" spans="1:21" s="154" customFormat="1" ht="31.5" customHeight="1" x14ac:dyDescent="0.25">
      <c r="A178" s="161" t="s">
        <v>481</v>
      </c>
      <c r="B178" s="233" t="s">
        <v>482</v>
      </c>
      <c r="C178" s="231">
        <f t="shared" ref="C178:K178" si="21">SUM(C179:C179)</f>
        <v>24154147.399999999</v>
      </c>
      <c r="D178" s="231">
        <f t="shared" si="21"/>
        <v>0</v>
      </c>
      <c r="E178" s="231">
        <f t="shared" si="21"/>
        <v>26000000</v>
      </c>
      <c r="F178" s="231">
        <f t="shared" si="21"/>
        <v>0</v>
      </c>
      <c r="G178" s="231">
        <f t="shared" si="21"/>
        <v>0</v>
      </c>
      <c r="H178" s="231">
        <f t="shared" si="21"/>
        <v>26000000</v>
      </c>
      <c r="I178" s="229">
        <f t="shared" si="21"/>
        <v>50154147.399999999</v>
      </c>
      <c r="J178" s="235">
        <f t="shared" si="21"/>
        <v>0</v>
      </c>
      <c r="K178" s="232">
        <f t="shared" si="21"/>
        <v>50154147.399999999</v>
      </c>
      <c r="L178" s="153"/>
    </row>
    <row r="179" spans="1:21" s="154" customFormat="1" ht="31.5" customHeight="1" x14ac:dyDescent="0.25">
      <c r="A179" s="155" t="s">
        <v>483</v>
      </c>
      <c r="B179" s="156" t="s">
        <v>484</v>
      </c>
      <c r="C179" s="157">
        <v>24154147.399999999</v>
      </c>
      <c r="D179" s="157"/>
      <c r="E179" s="157">
        <v>26000000</v>
      </c>
      <c r="F179" s="157"/>
      <c r="G179" s="157">
        <v>0</v>
      </c>
      <c r="H179" s="157">
        <f>SUM(D179:G179)</f>
        <v>26000000</v>
      </c>
      <c r="I179" s="158">
        <f>+C179+H179</f>
        <v>50154147.399999999</v>
      </c>
      <c r="J179" s="159">
        <f>+'[1]EJEC. 2022'!S168</f>
        <v>0</v>
      </c>
      <c r="K179" s="160">
        <f>+I179-J179</f>
        <v>50154147.399999999</v>
      </c>
      <c r="L179" s="153"/>
      <c r="M179" s="215"/>
    </row>
    <row r="180" spans="1:21" s="188" customFormat="1" ht="30.75" customHeight="1" thickBot="1" x14ac:dyDescent="0.3">
      <c r="A180" s="236"/>
      <c r="B180" s="237" t="s">
        <v>485</v>
      </c>
      <c r="C180" s="238">
        <f>+C7+C37+C89+C132+C148+C172+C178</f>
        <v>1088517385</v>
      </c>
      <c r="D180" s="238">
        <f t="shared" ref="D180:K180" si="22">+D7+D37+D89+D132+D148+D172+D178</f>
        <v>323773061.48000002</v>
      </c>
      <c r="E180" s="238">
        <f t="shared" si="22"/>
        <v>240084386.81</v>
      </c>
      <c r="F180" s="238">
        <f t="shared" si="22"/>
        <v>160000000</v>
      </c>
      <c r="G180" s="239">
        <f t="shared" si="22"/>
        <v>4000000000</v>
      </c>
      <c r="H180" s="239">
        <f t="shared" si="22"/>
        <v>4723857448.29</v>
      </c>
      <c r="I180" s="240">
        <f>+I7+I37+I89+I132+I148+I172+I178</f>
        <v>5812374833.29</v>
      </c>
      <c r="J180" s="239">
        <f t="shared" si="22"/>
        <v>1719661187.24</v>
      </c>
      <c r="K180" s="241">
        <f t="shared" si="22"/>
        <v>4090213646.0500002</v>
      </c>
      <c r="L180" s="186"/>
    </row>
    <row r="181" spans="1:21" s="125" customFormat="1" ht="21" customHeight="1" x14ac:dyDescent="0.25">
      <c r="A181" s="122"/>
      <c r="B181" s="242"/>
      <c r="C181" s="243"/>
      <c r="D181" s="124"/>
      <c r="E181" s="124"/>
      <c r="F181" s="124"/>
      <c r="G181" s="124"/>
      <c r="H181" s="124"/>
      <c r="I181" s="124"/>
      <c r="J181" s="124"/>
      <c r="K181" s="244"/>
      <c r="L181" s="124"/>
    </row>
    <row r="182" spans="1:21" s="125" customFormat="1" ht="21" customHeight="1" x14ac:dyDescent="0.25">
      <c r="A182" s="122"/>
      <c r="C182" s="245"/>
      <c r="D182" s="245"/>
      <c r="E182" s="245"/>
      <c r="F182" s="245"/>
      <c r="G182" s="124"/>
      <c r="H182" s="124"/>
      <c r="I182" s="124"/>
      <c r="J182" s="124"/>
      <c r="K182" s="244"/>
      <c r="L182" s="124"/>
    </row>
    <row r="183" spans="1:21" s="125" customFormat="1" ht="21" customHeight="1" x14ac:dyDescent="0.25">
      <c r="A183" s="122"/>
      <c r="C183" s="246"/>
      <c r="D183" s="246"/>
      <c r="E183" s="246"/>
      <c r="F183" s="246"/>
      <c r="G183" s="246"/>
      <c r="H183" s="246"/>
      <c r="I183" s="246"/>
      <c r="J183" s="124"/>
      <c r="K183" s="244"/>
      <c r="L183" s="124"/>
    </row>
    <row r="184" spans="1:21" s="125" customFormat="1" ht="21" customHeight="1" x14ac:dyDescent="0.25">
      <c r="A184" s="247"/>
      <c r="B184" s="248"/>
      <c r="C184" s="249"/>
      <c r="D184" s="249"/>
      <c r="E184" s="249"/>
      <c r="F184" s="249"/>
      <c r="G184" s="250"/>
      <c r="H184" s="250"/>
      <c r="I184" s="251"/>
      <c r="J184" s="252"/>
      <c r="K184" s="253"/>
      <c r="L184" s="124"/>
    </row>
    <row r="185" spans="1:21" s="257" customFormat="1" ht="21" customHeight="1" x14ac:dyDescent="0.25">
      <c r="A185" s="254" t="s">
        <v>486</v>
      </c>
      <c r="B185" s="254"/>
      <c r="C185" s="154"/>
      <c r="D185" s="154"/>
      <c r="E185" s="154"/>
      <c r="F185" s="154"/>
      <c r="G185" s="154"/>
      <c r="H185" s="154"/>
      <c r="I185" s="154"/>
      <c r="J185" s="255" t="s">
        <v>185</v>
      </c>
      <c r="K185" s="255"/>
      <c r="L185" s="256"/>
      <c r="M185" s="256"/>
    </row>
    <row r="186" spans="1:21" s="257" customFormat="1" ht="21" customHeight="1" x14ac:dyDescent="0.25">
      <c r="A186" s="258" t="s">
        <v>186</v>
      </c>
      <c r="B186" s="258"/>
      <c r="J186" s="259" t="s">
        <v>187</v>
      </c>
      <c r="K186" s="259"/>
      <c r="L186" s="260"/>
      <c r="M186" s="261"/>
      <c r="N186" s="261"/>
      <c r="O186" s="261"/>
      <c r="P186" s="261"/>
      <c r="Q186" s="261"/>
      <c r="R186" s="261"/>
      <c r="S186" s="261"/>
      <c r="T186" s="261"/>
      <c r="U186" s="261"/>
    </row>
    <row r="187" spans="1:21" s="257" customFormat="1" ht="21" customHeight="1" x14ac:dyDescent="0.25">
      <c r="A187" s="262"/>
      <c r="B187" s="262"/>
      <c r="J187" s="262"/>
      <c r="K187" s="262"/>
      <c r="L187" s="260"/>
      <c r="M187" s="261"/>
      <c r="N187" s="261"/>
      <c r="O187" s="261"/>
      <c r="P187" s="261"/>
      <c r="Q187" s="261"/>
      <c r="R187" s="261"/>
      <c r="S187" s="261"/>
      <c r="T187" s="261"/>
      <c r="U187" s="261"/>
    </row>
    <row r="188" spans="1:21" s="257" customFormat="1" ht="21" customHeight="1" x14ac:dyDescent="0.25">
      <c r="A188" s="262"/>
      <c r="B188" s="262"/>
      <c r="J188" s="262"/>
      <c r="K188" s="262"/>
      <c r="L188" s="260"/>
      <c r="M188" s="263"/>
      <c r="N188" s="261"/>
      <c r="O188" s="261"/>
      <c r="P188" s="261"/>
      <c r="Q188" s="261"/>
      <c r="R188" s="261"/>
      <c r="S188" s="261"/>
      <c r="T188" s="261"/>
      <c r="U188" s="261"/>
    </row>
    <row r="189" spans="1:21" s="125" customFormat="1" ht="21" customHeight="1" x14ac:dyDescent="0.25">
      <c r="A189" s="264"/>
      <c r="B189" s="265"/>
      <c r="C189" s="257"/>
      <c r="D189" s="257"/>
      <c r="E189" s="257"/>
      <c r="F189" s="257"/>
      <c r="G189" s="257"/>
      <c r="H189" s="257"/>
      <c r="I189" s="257"/>
      <c r="J189" s="266"/>
      <c r="K189" s="267"/>
      <c r="L189" s="124"/>
    </row>
    <row r="190" spans="1:21" s="125" customFormat="1" ht="21" customHeight="1" x14ac:dyDescent="0.25">
      <c r="A190" s="264"/>
      <c r="B190" s="265"/>
      <c r="C190" s="257"/>
      <c r="D190" s="257"/>
      <c r="E190" s="257"/>
      <c r="F190" s="257"/>
      <c r="G190" s="257"/>
      <c r="H190" s="257"/>
      <c r="I190" s="257"/>
      <c r="J190" s="266"/>
      <c r="K190" s="267"/>
      <c r="L190" s="124"/>
    </row>
    <row r="191" spans="1:21" s="257" customFormat="1" ht="21" customHeight="1" x14ac:dyDescent="0.25">
      <c r="A191" s="254" t="s">
        <v>188</v>
      </c>
      <c r="B191" s="254"/>
      <c r="C191" s="154"/>
      <c r="D191" s="154"/>
      <c r="E191" s="154"/>
      <c r="F191" s="154"/>
      <c r="G191" s="154"/>
      <c r="H191" s="154"/>
      <c r="I191" s="154"/>
      <c r="J191" s="254" t="s">
        <v>189</v>
      </c>
      <c r="K191" s="254"/>
      <c r="L191" s="256"/>
    </row>
    <row r="192" spans="1:21" s="257" customFormat="1" ht="21" customHeight="1" x14ac:dyDescent="0.25">
      <c r="A192" s="258" t="s">
        <v>190</v>
      </c>
      <c r="B192" s="258"/>
      <c r="J192" s="258" t="s">
        <v>191</v>
      </c>
      <c r="K192" s="258"/>
      <c r="L192" s="256"/>
    </row>
    <row r="193" spans="1:12" s="125" customFormat="1" ht="127.2" customHeight="1" x14ac:dyDescent="0.25">
      <c r="A193" s="268"/>
      <c r="B193" s="269"/>
      <c r="J193" s="270"/>
      <c r="K193" s="244"/>
      <c r="L193" s="124"/>
    </row>
    <row r="194" spans="1:12" s="125" customFormat="1" ht="23.25" customHeight="1" x14ac:dyDescent="0.25">
      <c r="A194" s="122"/>
      <c r="B194" s="271"/>
      <c r="C194" s="272"/>
      <c r="D194" s="272"/>
      <c r="E194" s="272"/>
      <c r="F194" s="272"/>
      <c r="G194" s="272"/>
      <c r="H194" s="272"/>
      <c r="I194" s="273"/>
      <c r="J194" s="124"/>
      <c r="K194" s="274"/>
      <c r="L194" s="124"/>
    </row>
    <row r="195" spans="1:12" s="125" customFormat="1" ht="23.25" customHeight="1" x14ac:dyDescent="0.25">
      <c r="A195" s="122"/>
      <c r="B195" s="271"/>
      <c r="C195" s="272"/>
      <c r="D195" s="272"/>
      <c r="E195" s="272"/>
      <c r="F195" s="272"/>
      <c r="G195" s="272"/>
      <c r="H195" s="272"/>
      <c r="I195" s="273"/>
      <c r="J195" s="124"/>
      <c r="K195" s="274"/>
      <c r="L195" s="124"/>
    </row>
    <row r="196" spans="1:12" s="125" customFormat="1" ht="23.25" customHeight="1" x14ac:dyDescent="0.25">
      <c r="A196" s="122"/>
      <c r="B196" s="271"/>
      <c r="C196" s="272"/>
      <c r="D196" s="272"/>
      <c r="E196" s="272"/>
      <c r="F196" s="272"/>
      <c r="G196" s="272"/>
      <c r="H196" s="272"/>
      <c r="I196" s="273"/>
      <c r="J196" s="124"/>
      <c r="K196" s="274"/>
      <c r="L196" s="124"/>
    </row>
    <row r="197" spans="1:12" s="125" customFormat="1" ht="23.25" customHeight="1" x14ac:dyDescent="0.25">
      <c r="A197" s="122"/>
      <c r="B197" s="271"/>
      <c r="C197" s="272"/>
      <c r="D197" s="272"/>
      <c r="E197" s="272"/>
      <c r="F197" s="272"/>
      <c r="G197" s="272"/>
      <c r="H197" s="272"/>
      <c r="I197" s="273"/>
      <c r="J197" s="124"/>
      <c r="K197" s="274"/>
      <c r="L197" s="124"/>
    </row>
    <row r="198" spans="1:12" s="125" customFormat="1" ht="23.25" customHeight="1" x14ac:dyDescent="0.25">
      <c r="A198" s="122"/>
      <c r="B198" s="271"/>
      <c r="C198" s="272"/>
      <c r="D198" s="272"/>
      <c r="E198" s="272"/>
      <c r="F198" s="272"/>
      <c r="G198" s="272"/>
      <c r="H198" s="272"/>
      <c r="I198" s="273"/>
      <c r="J198" s="124"/>
      <c r="K198" s="274"/>
      <c r="L198" s="124"/>
    </row>
    <row r="199" spans="1:12" s="125" customFormat="1" ht="23.25" customHeight="1" x14ac:dyDescent="0.25">
      <c r="A199" s="122"/>
      <c r="B199" s="271"/>
      <c r="C199" s="272"/>
      <c r="D199" s="272"/>
      <c r="E199" s="272"/>
      <c r="F199" s="272"/>
      <c r="G199" s="272"/>
      <c r="H199" s="272"/>
      <c r="I199" s="273"/>
      <c r="J199" s="124"/>
      <c r="K199" s="274"/>
      <c r="L199" s="124"/>
    </row>
    <row r="200" spans="1:12" s="125" customFormat="1" ht="23.25" customHeight="1" x14ac:dyDescent="0.25">
      <c r="A200" s="122"/>
      <c r="B200" s="271"/>
      <c r="C200" s="272"/>
      <c r="D200" s="272"/>
      <c r="E200" s="272"/>
      <c r="F200" s="272"/>
      <c r="G200" s="272"/>
      <c r="H200" s="272"/>
      <c r="I200" s="273"/>
      <c r="J200" s="124"/>
      <c r="K200" s="274"/>
      <c r="L200" s="124"/>
    </row>
    <row r="201" spans="1:12" s="125" customFormat="1" ht="23.25" customHeight="1" x14ac:dyDescent="0.25">
      <c r="A201" s="122"/>
      <c r="B201" s="271"/>
      <c r="C201" s="272"/>
      <c r="D201" s="272"/>
      <c r="E201" s="272"/>
      <c r="F201" s="272"/>
      <c r="G201" s="272"/>
      <c r="H201" s="272"/>
      <c r="I201" s="273"/>
      <c r="J201" s="124"/>
      <c r="K201" s="274"/>
      <c r="L201" s="124"/>
    </row>
    <row r="202" spans="1:12" s="125" customFormat="1" ht="23.25" customHeight="1" x14ac:dyDescent="0.25">
      <c r="A202" s="122"/>
      <c r="B202" s="271"/>
      <c r="C202" s="272"/>
      <c r="D202" s="272"/>
      <c r="E202" s="272"/>
      <c r="F202" s="272"/>
      <c r="G202" s="272"/>
      <c r="H202" s="272"/>
      <c r="I202" s="273"/>
      <c r="J202" s="124"/>
      <c r="K202" s="274"/>
      <c r="L202" s="124"/>
    </row>
    <row r="203" spans="1:12" s="125" customFormat="1" ht="23.25" customHeight="1" x14ac:dyDescent="0.25">
      <c r="A203" s="122"/>
      <c r="B203" s="271"/>
      <c r="C203" s="272"/>
      <c r="D203" s="272"/>
      <c r="E203" s="272"/>
      <c r="F203" s="272"/>
      <c r="G203" s="272"/>
      <c r="H203" s="272"/>
      <c r="I203" s="273"/>
      <c r="J203" s="124"/>
      <c r="K203" s="274"/>
      <c r="L203" s="124"/>
    </row>
    <row r="204" spans="1:12" s="125" customFormat="1" ht="23.25" customHeight="1" x14ac:dyDescent="0.25">
      <c r="A204" s="122"/>
      <c r="B204" s="271"/>
      <c r="C204" s="272"/>
      <c r="D204" s="272"/>
      <c r="E204" s="272"/>
      <c r="F204" s="272"/>
      <c r="G204" s="272"/>
      <c r="H204" s="272"/>
      <c r="I204" s="273"/>
      <c r="J204" s="124"/>
      <c r="K204" s="274"/>
      <c r="L204" s="124"/>
    </row>
    <row r="205" spans="1:12" s="125" customFormat="1" ht="23.25" customHeight="1" x14ac:dyDescent="0.25">
      <c r="A205" s="122"/>
      <c r="B205" s="271"/>
      <c r="C205" s="272"/>
      <c r="D205" s="272"/>
      <c r="E205" s="272"/>
      <c r="F205" s="272"/>
      <c r="G205" s="272"/>
      <c r="H205" s="272"/>
      <c r="I205" s="273"/>
      <c r="J205" s="124"/>
      <c r="K205" s="274"/>
      <c r="L205" s="124"/>
    </row>
    <row r="206" spans="1:12" s="125" customFormat="1" ht="23.25" customHeight="1" x14ac:dyDescent="0.25">
      <c r="A206" s="122"/>
      <c r="B206" s="271"/>
      <c r="C206" s="272"/>
      <c r="D206" s="272"/>
      <c r="E206" s="272"/>
      <c r="F206" s="272"/>
      <c r="G206" s="272"/>
      <c r="H206" s="272"/>
      <c r="I206" s="273"/>
      <c r="J206" s="124"/>
      <c r="K206" s="274"/>
      <c r="L206" s="124"/>
    </row>
    <row r="207" spans="1:12" s="125" customFormat="1" ht="23.25" customHeight="1" x14ac:dyDescent="0.25">
      <c r="A207" s="122"/>
      <c r="B207" s="271"/>
      <c r="C207" s="272"/>
      <c r="D207" s="272"/>
      <c r="E207" s="272"/>
      <c r="F207" s="272"/>
      <c r="G207" s="272"/>
      <c r="H207" s="272"/>
      <c r="I207" s="273"/>
      <c r="J207" s="124"/>
      <c r="K207" s="274"/>
      <c r="L207" s="124"/>
    </row>
    <row r="208" spans="1:12" s="125" customFormat="1" ht="23.25" customHeight="1" x14ac:dyDescent="0.25">
      <c r="A208" s="122"/>
      <c r="B208" s="271"/>
      <c r="C208" s="272"/>
      <c r="D208" s="272"/>
      <c r="E208" s="272"/>
      <c r="F208" s="272"/>
      <c r="G208" s="272"/>
      <c r="H208" s="272"/>
      <c r="I208" s="273"/>
      <c r="J208" s="124"/>
      <c r="K208" s="274"/>
      <c r="L208" s="124"/>
    </row>
    <row r="209" spans="1:12" s="125" customFormat="1" ht="23.25" customHeight="1" x14ac:dyDescent="0.25">
      <c r="A209" s="122"/>
      <c r="B209" s="271"/>
      <c r="C209" s="272"/>
      <c r="D209" s="272"/>
      <c r="E209" s="272"/>
      <c r="F209" s="272"/>
      <c r="G209" s="272"/>
      <c r="H209" s="272"/>
      <c r="I209" s="273"/>
      <c r="J209" s="124"/>
      <c r="K209" s="274"/>
      <c r="L209" s="124"/>
    </row>
    <row r="210" spans="1:12" s="125" customFormat="1" ht="23.25" customHeight="1" x14ac:dyDescent="0.25">
      <c r="A210" s="122"/>
      <c r="B210" s="271"/>
      <c r="C210" s="272"/>
      <c r="D210" s="272"/>
      <c r="E210" s="272"/>
      <c r="F210" s="272"/>
      <c r="G210" s="272"/>
      <c r="H210" s="272"/>
      <c r="I210" s="273"/>
      <c r="J210" s="124"/>
      <c r="K210" s="274"/>
      <c r="L210" s="124"/>
    </row>
    <row r="211" spans="1:12" s="125" customFormat="1" ht="23.25" customHeight="1" x14ac:dyDescent="0.25">
      <c r="A211" s="122"/>
      <c r="B211" s="271"/>
      <c r="C211" s="272"/>
      <c r="D211" s="272"/>
      <c r="E211" s="272"/>
      <c r="F211" s="272"/>
      <c r="G211" s="272"/>
      <c r="H211" s="272"/>
      <c r="I211" s="273"/>
      <c r="J211" s="124"/>
      <c r="K211" s="274"/>
      <c r="L211" s="124"/>
    </row>
    <row r="212" spans="1:12" s="125" customFormat="1" ht="23.25" customHeight="1" x14ac:dyDescent="0.25">
      <c r="A212" s="122"/>
      <c r="B212" s="271"/>
      <c r="C212" s="272"/>
      <c r="D212" s="272"/>
      <c r="E212" s="272"/>
      <c r="F212" s="272"/>
      <c r="G212" s="272"/>
      <c r="H212" s="272"/>
      <c r="I212" s="273"/>
      <c r="J212" s="124"/>
      <c r="K212" s="274"/>
      <c r="L212" s="124"/>
    </row>
    <row r="213" spans="1:12" s="125" customFormat="1" ht="23.25" customHeight="1" x14ac:dyDescent="0.25">
      <c r="A213" s="122"/>
      <c r="B213" s="271"/>
      <c r="C213" s="272"/>
      <c r="D213" s="272"/>
      <c r="E213" s="272"/>
      <c r="F213" s="272"/>
      <c r="G213" s="272"/>
      <c r="H213" s="272"/>
      <c r="I213" s="273"/>
      <c r="J213" s="124"/>
      <c r="K213" s="274"/>
      <c r="L213" s="124"/>
    </row>
    <row r="214" spans="1:12" s="125" customFormat="1" ht="23.25" customHeight="1" x14ac:dyDescent="0.25">
      <c r="A214" s="122"/>
      <c r="B214" s="271"/>
      <c r="C214" s="272"/>
      <c r="D214" s="272"/>
      <c r="E214" s="272"/>
      <c r="F214" s="272"/>
      <c r="G214" s="272"/>
      <c r="H214" s="272"/>
      <c r="I214" s="273"/>
      <c r="J214" s="124"/>
      <c r="K214" s="274"/>
      <c r="L214" s="124"/>
    </row>
    <row r="215" spans="1:12" s="125" customFormat="1" ht="23.25" customHeight="1" x14ac:dyDescent="0.25">
      <c r="A215" s="122"/>
      <c r="B215" s="271"/>
      <c r="C215" s="272"/>
      <c r="D215" s="272"/>
      <c r="E215" s="272"/>
      <c r="F215" s="272"/>
      <c r="G215" s="272"/>
      <c r="H215" s="272"/>
      <c r="I215" s="273"/>
      <c r="J215" s="124"/>
      <c r="K215" s="274"/>
      <c r="L215" s="124"/>
    </row>
    <row r="216" spans="1:12" s="125" customFormat="1" ht="23.25" customHeight="1" x14ac:dyDescent="0.25">
      <c r="A216" s="122"/>
      <c r="B216" s="271"/>
      <c r="C216" s="272"/>
      <c r="D216" s="272"/>
      <c r="E216" s="272"/>
      <c r="F216" s="272"/>
      <c r="G216" s="272"/>
      <c r="H216" s="272"/>
      <c r="I216" s="273"/>
      <c r="J216" s="124"/>
      <c r="K216" s="274"/>
      <c r="L216" s="124"/>
    </row>
    <row r="217" spans="1:12" s="125" customFormat="1" ht="23.25" customHeight="1" x14ac:dyDescent="0.25">
      <c r="A217" s="122"/>
      <c r="B217" s="271"/>
      <c r="C217" s="272"/>
      <c r="D217" s="272"/>
      <c r="E217" s="272"/>
      <c r="F217" s="272"/>
      <c r="G217" s="272"/>
      <c r="H217" s="272"/>
      <c r="I217" s="273"/>
      <c r="J217" s="124"/>
      <c r="K217" s="274"/>
      <c r="L217" s="124"/>
    </row>
    <row r="218" spans="1:12" s="125" customFormat="1" ht="23.25" customHeight="1" x14ac:dyDescent="0.25">
      <c r="A218" s="122"/>
      <c r="B218" s="271"/>
      <c r="C218" s="272"/>
      <c r="D218" s="272"/>
      <c r="E218" s="272"/>
      <c r="F218" s="272"/>
      <c r="G218" s="272"/>
      <c r="H218" s="272"/>
      <c r="I218" s="273"/>
      <c r="J218" s="124"/>
      <c r="K218" s="274"/>
      <c r="L218" s="124"/>
    </row>
    <row r="219" spans="1:12" s="125" customFormat="1" ht="23.25" customHeight="1" x14ac:dyDescent="0.25">
      <c r="A219" s="122"/>
      <c r="B219" s="271"/>
      <c r="C219" s="272"/>
      <c r="D219" s="272"/>
      <c r="E219" s="272"/>
      <c r="F219" s="272"/>
      <c r="G219" s="272"/>
      <c r="H219" s="272"/>
      <c r="I219" s="273"/>
      <c r="J219" s="124"/>
      <c r="K219" s="274"/>
      <c r="L219" s="124"/>
    </row>
    <row r="220" spans="1:12" s="125" customFormat="1" ht="23.25" customHeight="1" x14ac:dyDescent="0.25">
      <c r="A220" s="122"/>
      <c r="B220" s="271"/>
      <c r="C220" s="272"/>
      <c r="D220" s="272"/>
      <c r="E220" s="272"/>
      <c r="F220" s="272"/>
      <c r="G220" s="272"/>
      <c r="H220" s="272"/>
      <c r="I220" s="273"/>
      <c r="J220" s="124"/>
      <c r="K220" s="274"/>
      <c r="L220" s="124"/>
    </row>
    <row r="221" spans="1:12" s="125" customFormat="1" ht="23.25" customHeight="1" x14ac:dyDescent="0.25">
      <c r="A221" s="122"/>
      <c r="B221" s="271"/>
      <c r="C221" s="272"/>
      <c r="D221" s="272"/>
      <c r="E221" s="272"/>
      <c r="F221" s="272"/>
      <c r="G221" s="272"/>
      <c r="H221" s="272"/>
      <c r="I221" s="273"/>
      <c r="J221" s="124"/>
      <c r="K221" s="274"/>
      <c r="L221" s="124"/>
    </row>
    <row r="222" spans="1:12" s="125" customFormat="1" ht="23.25" customHeight="1" x14ac:dyDescent="0.25">
      <c r="A222" s="122"/>
      <c r="B222" s="271"/>
      <c r="C222" s="272"/>
      <c r="D222" s="272"/>
      <c r="E222" s="272"/>
      <c r="F222" s="272"/>
      <c r="G222" s="272"/>
      <c r="H222" s="272"/>
      <c r="I222" s="273"/>
      <c r="J222" s="124"/>
      <c r="K222" s="274"/>
      <c r="L222" s="124"/>
    </row>
    <row r="223" spans="1:12" s="125" customFormat="1" ht="23.25" customHeight="1" x14ac:dyDescent="0.25">
      <c r="A223" s="122"/>
      <c r="B223" s="271"/>
      <c r="C223" s="272"/>
      <c r="D223" s="272"/>
      <c r="E223" s="272"/>
      <c r="F223" s="272"/>
      <c r="G223" s="272"/>
      <c r="H223" s="272"/>
      <c r="I223" s="273"/>
      <c r="J223" s="124"/>
      <c r="K223" s="274"/>
      <c r="L223" s="124"/>
    </row>
    <row r="224" spans="1:12" s="125" customFormat="1" ht="23.25" customHeight="1" x14ac:dyDescent="0.25">
      <c r="A224" s="122"/>
      <c r="B224" s="271"/>
      <c r="C224" s="272"/>
      <c r="D224" s="272"/>
      <c r="E224" s="272"/>
      <c r="F224" s="272"/>
      <c r="G224" s="272"/>
      <c r="H224" s="272"/>
      <c r="I224" s="273"/>
      <c r="J224" s="124"/>
      <c r="K224" s="274"/>
      <c r="L224" s="124"/>
    </row>
    <row r="225" spans="1:12" s="125" customFormat="1" ht="23.25" customHeight="1" x14ac:dyDescent="0.25">
      <c r="A225" s="122"/>
      <c r="B225" s="271"/>
      <c r="C225" s="272"/>
      <c r="D225" s="272"/>
      <c r="E225" s="272"/>
      <c r="F225" s="272"/>
      <c r="G225" s="272"/>
      <c r="H225" s="272"/>
      <c r="I225" s="273"/>
      <c r="J225" s="124"/>
      <c r="K225" s="274"/>
      <c r="L225" s="124"/>
    </row>
    <row r="226" spans="1:12" s="125" customFormat="1" ht="23.25" customHeight="1" x14ac:dyDescent="0.25">
      <c r="A226" s="122"/>
      <c r="B226" s="271"/>
      <c r="C226" s="272"/>
      <c r="D226" s="272"/>
      <c r="E226" s="272"/>
      <c r="F226" s="272"/>
      <c r="G226" s="272"/>
      <c r="H226" s="272"/>
      <c r="I226" s="273"/>
      <c r="J226" s="124"/>
      <c r="K226" s="274"/>
      <c r="L226" s="124"/>
    </row>
    <row r="227" spans="1:12" s="125" customFormat="1" ht="23.25" customHeight="1" x14ac:dyDescent="0.25">
      <c r="A227" s="122"/>
      <c r="B227" s="271"/>
      <c r="C227" s="272"/>
      <c r="D227" s="272"/>
      <c r="E227" s="272"/>
      <c r="F227" s="272"/>
      <c r="G227" s="272"/>
      <c r="H227" s="272"/>
      <c r="I227" s="273"/>
      <c r="J227" s="124"/>
      <c r="K227" s="274"/>
      <c r="L227" s="124"/>
    </row>
    <row r="228" spans="1:12" s="125" customFormat="1" ht="23.25" customHeight="1" x14ac:dyDescent="0.25">
      <c r="A228" s="122"/>
      <c r="B228" s="271"/>
      <c r="C228" s="272"/>
      <c r="D228" s="272"/>
      <c r="E228" s="272"/>
      <c r="F228" s="272"/>
      <c r="G228" s="272"/>
      <c r="H228" s="272"/>
      <c r="I228" s="273"/>
      <c r="J228" s="124"/>
      <c r="K228" s="274"/>
      <c r="L228" s="124"/>
    </row>
    <row r="229" spans="1:12" s="125" customFormat="1" ht="23.25" customHeight="1" x14ac:dyDescent="0.25">
      <c r="A229" s="122"/>
      <c r="B229" s="271"/>
      <c r="C229" s="272"/>
      <c r="D229" s="272"/>
      <c r="E229" s="272"/>
      <c r="F229" s="272"/>
      <c r="G229" s="272"/>
      <c r="H229" s="272"/>
      <c r="I229" s="273"/>
      <c r="J229" s="124"/>
      <c r="K229" s="274"/>
      <c r="L229" s="124"/>
    </row>
    <row r="230" spans="1:12" s="125" customFormat="1" ht="23.25" customHeight="1" x14ac:dyDescent="0.25">
      <c r="A230" s="122"/>
      <c r="B230" s="271"/>
      <c r="C230" s="272"/>
      <c r="D230" s="272"/>
      <c r="E230" s="272"/>
      <c r="F230" s="272"/>
      <c r="G230" s="272"/>
      <c r="H230" s="272"/>
      <c r="I230" s="273"/>
      <c r="J230" s="124"/>
      <c r="K230" s="274"/>
      <c r="L230" s="124"/>
    </row>
    <row r="231" spans="1:12" s="125" customFormat="1" ht="23.25" customHeight="1" x14ac:dyDescent="0.25">
      <c r="A231" s="122"/>
      <c r="B231" s="271"/>
      <c r="C231" s="272"/>
      <c r="D231" s="272"/>
      <c r="E231" s="272"/>
      <c r="F231" s="272"/>
      <c r="G231" s="272"/>
      <c r="H231" s="272"/>
      <c r="I231" s="273"/>
      <c r="J231" s="124"/>
      <c r="K231" s="274"/>
      <c r="L231" s="124"/>
    </row>
    <row r="232" spans="1:12" s="125" customFormat="1" ht="23.25" customHeight="1" x14ac:dyDescent="0.25">
      <c r="A232" s="122"/>
      <c r="B232" s="271"/>
      <c r="C232" s="272"/>
      <c r="D232" s="272"/>
      <c r="E232" s="272"/>
      <c r="F232" s="272"/>
      <c r="G232" s="272"/>
      <c r="H232" s="272"/>
      <c r="I232" s="273"/>
      <c r="J232" s="124"/>
      <c r="K232" s="274"/>
      <c r="L232" s="124"/>
    </row>
    <row r="233" spans="1:12" s="125" customFormat="1" ht="23.25" customHeight="1" x14ac:dyDescent="0.25">
      <c r="A233" s="122"/>
      <c r="B233" s="271"/>
      <c r="C233" s="272"/>
      <c r="D233" s="272"/>
      <c r="E233" s="272"/>
      <c r="F233" s="272"/>
      <c r="G233" s="272"/>
      <c r="H233" s="272"/>
      <c r="I233" s="273"/>
      <c r="J233" s="124"/>
      <c r="K233" s="274"/>
      <c r="L233" s="124"/>
    </row>
    <row r="234" spans="1:12" s="125" customFormat="1" ht="23.25" customHeight="1" x14ac:dyDescent="0.25">
      <c r="A234" s="122"/>
      <c r="B234" s="271"/>
      <c r="C234" s="272"/>
      <c r="D234" s="272"/>
      <c r="E234" s="272"/>
      <c r="F234" s="272"/>
      <c r="G234" s="272"/>
      <c r="H234" s="272"/>
      <c r="I234" s="273"/>
      <c r="J234" s="124"/>
      <c r="K234" s="274"/>
      <c r="L234" s="124"/>
    </row>
    <row r="235" spans="1:12" s="125" customFormat="1" ht="23.25" customHeight="1" x14ac:dyDescent="0.25">
      <c r="A235" s="122"/>
      <c r="B235" s="271"/>
      <c r="C235" s="272"/>
      <c r="D235" s="272"/>
      <c r="E235" s="272"/>
      <c r="F235" s="272"/>
      <c r="G235" s="272"/>
      <c r="H235" s="272"/>
      <c r="I235" s="273"/>
      <c r="J235" s="124"/>
      <c r="K235" s="274"/>
      <c r="L235" s="124"/>
    </row>
    <row r="236" spans="1:12" s="125" customFormat="1" ht="23.25" customHeight="1" x14ac:dyDescent="0.25">
      <c r="A236" s="122"/>
      <c r="B236" s="271"/>
      <c r="C236" s="272"/>
      <c r="D236" s="272"/>
      <c r="E236" s="272"/>
      <c r="F236" s="272"/>
      <c r="G236" s="272"/>
      <c r="H236" s="272"/>
      <c r="I236" s="273"/>
      <c r="J236" s="124"/>
      <c r="K236" s="274"/>
      <c r="L236" s="124"/>
    </row>
    <row r="237" spans="1:12" s="125" customFormat="1" ht="23.25" customHeight="1" x14ac:dyDescent="0.25">
      <c r="A237" s="122"/>
      <c r="B237" s="271"/>
      <c r="C237" s="272"/>
      <c r="D237" s="272"/>
      <c r="E237" s="272"/>
      <c r="F237" s="272"/>
      <c r="G237" s="272"/>
      <c r="H237" s="272"/>
      <c r="I237" s="273"/>
      <c r="J237" s="124"/>
      <c r="K237" s="274"/>
      <c r="L237" s="124"/>
    </row>
    <row r="238" spans="1:12" s="125" customFormat="1" ht="23.25" customHeight="1" x14ac:dyDescent="0.25">
      <c r="A238" s="122"/>
      <c r="B238" s="271"/>
      <c r="C238" s="272"/>
      <c r="D238" s="272"/>
      <c r="E238" s="272"/>
      <c r="F238" s="272"/>
      <c r="G238" s="272"/>
      <c r="H238" s="272"/>
      <c r="I238" s="273"/>
      <c r="J238" s="124"/>
      <c r="K238" s="274"/>
      <c r="L238" s="124"/>
    </row>
    <row r="239" spans="1:12" s="125" customFormat="1" ht="23.25" customHeight="1" x14ac:dyDescent="0.25">
      <c r="A239" s="122"/>
      <c r="B239" s="271"/>
      <c r="C239" s="272"/>
      <c r="D239" s="272"/>
      <c r="E239" s="272"/>
      <c r="F239" s="272"/>
      <c r="G239" s="272"/>
      <c r="H239" s="272"/>
      <c r="I239" s="273"/>
      <c r="J239" s="124"/>
      <c r="K239" s="274"/>
      <c r="L239" s="124"/>
    </row>
    <row r="240" spans="1:12" s="125" customFormat="1" ht="23.25" customHeight="1" x14ac:dyDescent="0.25">
      <c r="A240" s="122"/>
      <c r="B240" s="271"/>
      <c r="C240" s="272"/>
      <c r="D240" s="272"/>
      <c r="E240" s="272"/>
      <c r="F240" s="272"/>
      <c r="G240" s="272"/>
      <c r="H240" s="272"/>
      <c r="I240" s="273"/>
      <c r="J240" s="124"/>
      <c r="K240" s="274"/>
      <c r="L240" s="124"/>
    </row>
    <row r="241" spans="1:12" s="125" customFormat="1" ht="23.25" customHeight="1" x14ac:dyDescent="0.25">
      <c r="A241" s="122"/>
      <c r="B241" s="271"/>
      <c r="C241" s="272"/>
      <c r="D241" s="272"/>
      <c r="E241" s="272"/>
      <c r="F241" s="272"/>
      <c r="G241" s="272"/>
      <c r="H241" s="272"/>
      <c r="I241" s="273"/>
      <c r="J241" s="124"/>
      <c r="K241" s="274"/>
      <c r="L241" s="124"/>
    </row>
    <row r="242" spans="1:12" s="125" customFormat="1" ht="23.25" customHeight="1" x14ac:dyDescent="0.25">
      <c r="A242" s="122"/>
      <c r="B242" s="271"/>
      <c r="C242" s="272"/>
      <c r="D242" s="272"/>
      <c r="E242" s="272"/>
      <c r="F242" s="272"/>
      <c r="G242" s="272"/>
      <c r="H242" s="272"/>
      <c r="I242" s="273"/>
      <c r="J242" s="124"/>
      <c r="K242" s="274"/>
      <c r="L242" s="124"/>
    </row>
    <row r="243" spans="1:12" s="125" customFormat="1" ht="23.25" customHeight="1" x14ac:dyDescent="0.25">
      <c r="A243" s="122"/>
      <c r="B243" s="271"/>
      <c r="C243" s="272"/>
      <c r="D243" s="272"/>
      <c r="E243" s="272"/>
      <c r="F243" s="272"/>
      <c r="G243" s="272"/>
      <c r="H243" s="272"/>
      <c r="I243" s="273"/>
      <c r="J243" s="124"/>
      <c r="K243" s="274"/>
      <c r="L243" s="124"/>
    </row>
    <row r="244" spans="1:12" s="125" customFormat="1" ht="23.25" customHeight="1" x14ac:dyDescent="0.25">
      <c r="A244" s="122"/>
      <c r="B244" s="271"/>
      <c r="C244" s="272"/>
      <c r="D244" s="272"/>
      <c r="E244" s="272"/>
      <c r="F244" s="272"/>
      <c r="G244" s="272"/>
      <c r="H244" s="272"/>
      <c r="I244" s="273"/>
      <c r="J244" s="124"/>
      <c r="K244" s="274"/>
      <c r="L244" s="124"/>
    </row>
    <row r="245" spans="1:12" s="125" customFormat="1" ht="23.25" customHeight="1" x14ac:dyDescent="0.25">
      <c r="A245" s="122"/>
      <c r="B245" s="271"/>
      <c r="C245" s="272"/>
      <c r="D245" s="272"/>
      <c r="E245" s="272"/>
      <c r="F245" s="272"/>
      <c r="G245" s="272"/>
      <c r="H245" s="272"/>
      <c r="I245" s="273"/>
      <c r="J245" s="124"/>
      <c r="K245" s="274"/>
      <c r="L245" s="124"/>
    </row>
    <row r="246" spans="1:12" s="125" customFormat="1" ht="23.25" customHeight="1" x14ac:dyDescent="0.25">
      <c r="A246" s="122"/>
      <c r="B246" s="271"/>
      <c r="C246" s="272"/>
      <c r="D246" s="272"/>
      <c r="E246" s="272"/>
      <c r="F246" s="272"/>
      <c r="G246" s="272"/>
      <c r="H246" s="272"/>
      <c r="I246" s="273"/>
      <c r="J246" s="124"/>
      <c r="K246" s="274"/>
      <c r="L246" s="124"/>
    </row>
    <row r="247" spans="1:12" s="125" customFormat="1" ht="23.25" customHeight="1" x14ac:dyDescent="0.25">
      <c r="A247" s="122"/>
      <c r="B247" s="271"/>
      <c r="C247" s="272"/>
      <c r="D247" s="272"/>
      <c r="E247" s="272"/>
      <c r="F247" s="272"/>
      <c r="G247" s="272"/>
      <c r="H247" s="272"/>
      <c r="I247" s="273"/>
      <c r="J247" s="124"/>
      <c r="K247" s="274"/>
      <c r="L247" s="124"/>
    </row>
    <row r="248" spans="1:12" s="125" customFormat="1" ht="23.25" customHeight="1" x14ac:dyDescent="0.25">
      <c r="A248" s="122"/>
      <c r="B248" s="271"/>
      <c r="C248" s="272"/>
      <c r="D248" s="272"/>
      <c r="E248" s="272"/>
      <c r="F248" s="272"/>
      <c r="G248" s="272"/>
      <c r="H248" s="272"/>
      <c r="I248" s="273"/>
      <c r="J248" s="124"/>
      <c r="K248" s="274"/>
      <c r="L248" s="124"/>
    </row>
    <row r="249" spans="1:12" s="125" customFormat="1" ht="23.25" customHeight="1" x14ac:dyDescent="0.25">
      <c r="A249" s="122"/>
      <c r="B249" s="271"/>
      <c r="C249" s="272"/>
      <c r="D249" s="272"/>
      <c r="E249" s="272"/>
      <c r="F249" s="272"/>
      <c r="G249" s="272"/>
      <c r="H249" s="272"/>
      <c r="I249" s="273"/>
      <c r="J249" s="124"/>
      <c r="K249" s="274"/>
      <c r="L249" s="124"/>
    </row>
    <row r="250" spans="1:12" s="125" customFormat="1" ht="23.25" customHeight="1" x14ac:dyDescent="0.25">
      <c r="A250" s="122"/>
      <c r="B250" s="271"/>
      <c r="C250" s="272"/>
      <c r="D250" s="272"/>
      <c r="E250" s="272"/>
      <c r="F250" s="272"/>
      <c r="G250" s="272"/>
      <c r="H250" s="272"/>
      <c r="I250" s="273"/>
      <c r="J250" s="124"/>
      <c r="K250" s="274"/>
      <c r="L250" s="124"/>
    </row>
    <row r="251" spans="1:12" s="125" customFormat="1" ht="23.25" customHeight="1" x14ac:dyDescent="0.25">
      <c r="A251" s="122"/>
      <c r="B251" s="271"/>
      <c r="C251" s="272"/>
      <c r="D251" s="272"/>
      <c r="E251" s="272"/>
      <c r="F251" s="272"/>
      <c r="G251" s="272"/>
      <c r="H251" s="272"/>
      <c r="I251" s="273"/>
      <c r="J251" s="124"/>
      <c r="K251" s="274"/>
      <c r="L251" s="124"/>
    </row>
    <row r="252" spans="1:12" s="125" customFormat="1" ht="23.25" customHeight="1" x14ac:dyDescent="0.25">
      <c r="A252" s="122"/>
      <c r="B252" s="271"/>
      <c r="C252" s="272"/>
      <c r="D252" s="272"/>
      <c r="E252" s="272"/>
      <c r="F252" s="272"/>
      <c r="G252" s="272"/>
      <c r="H252" s="272"/>
      <c r="I252" s="273"/>
      <c r="J252" s="124"/>
      <c r="K252" s="274"/>
      <c r="L252" s="124"/>
    </row>
    <row r="253" spans="1:12" s="125" customFormat="1" ht="23.25" customHeight="1" x14ac:dyDescent="0.25">
      <c r="A253" s="122"/>
      <c r="B253" s="271"/>
      <c r="C253" s="272"/>
      <c r="D253" s="272"/>
      <c r="E253" s="272"/>
      <c r="F253" s="272"/>
      <c r="G253" s="272"/>
      <c r="H253" s="272"/>
      <c r="I253" s="273"/>
      <c r="J253" s="124"/>
      <c r="K253" s="274"/>
      <c r="L253" s="124"/>
    </row>
    <row r="254" spans="1:12" s="125" customFormat="1" ht="23.25" customHeight="1" x14ac:dyDescent="0.25">
      <c r="A254" s="122"/>
      <c r="B254" s="271"/>
      <c r="C254" s="272"/>
      <c r="D254" s="272"/>
      <c r="E254" s="272"/>
      <c r="F254" s="272"/>
      <c r="G254" s="272"/>
      <c r="H254" s="272"/>
      <c r="I254" s="273"/>
      <c r="J254" s="124"/>
      <c r="K254" s="274"/>
      <c r="L254" s="124"/>
    </row>
    <row r="255" spans="1:12" s="125" customFormat="1" ht="23.25" customHeight="1" x14ac:dyDescent="0.25">
      <c r="A255" s="122"/>
      <c r="B255" s="271"/>
      <c r="C255" s="272"/>
      <c r="D255" s="272"/>
      <c r="E255" s="272"/>
      <c r="F255" s="272"/>
      <c r="G255" s="272"/>
      <c r="H255" s="272"/>
      <c r="I255" s="273"/>
      <c r="J255" s="124"/>
      <c r="K255" s="274"/>
      <c r="L255" s="124"/>
    </row>
    <row r="256" spans="1:12" s="125" customFormat="1" ht="23.25" customHeight="1" x14ac:dyDescent="0.25">
      <c r="A256" s="122"/>
      <c r="B256" s="271"/>
      <c r="C256" s="272"/>
      <c r="D256" s="272"/>
      <c r="E256" s="272"/>
      <c r="F256" s="272"/>
      <c r="G256" s="272"/>
      <c r="H256" s="272"/>
      <c r="I256" s="273"/>
      <c r="J256" s="124"/>
      <c r="K256" s="274"/>
      <c r="L256" s="124"/>
    </row>
    <row r="257" spans="1:12" s="125" customFormat="1" ht="23.25" customHeight="1" x14ac:dyDescent="0.25">
      <c r="A257" s="122"/>
      <c r="B257" s="271"/>
      <c r="C257" s="272"/>
      <c r="D257" s="272"/>
      <c r="E257" s="272"/>
      <c r="F257" s="272"/>
      <c r="G257" s="272"/>
      <c r="H257" s="272"/>
      <c r="I257" s="273"/>
      <c r="J257" s="124"/>
      <c r="K257" s="274"/>
      <c r="L257" s="124"/>
    </row>
    <row r="258" spans="1:12" s="125" customFormat="1" ht="23.25" customHeight="1" x14ac:dyDescent="0.25">
      <c r="A258" s="122"/>
      <c r="B258" s="271"/>
      <c r="C258" s="272"/>
      <c r="D258" s="272"/>
      <c r="E258" s="272"/>
      <c r="F258" s="272"/>
      <c r="G258" s="272"/>
      <c r="H258" s="272"/>
      <c r="I258" s="273"/>
      <c r="J258" s="124"/>
      <c r="K258" s="274"/>
      <c r="L258" s="124"/>
    </row>
    <row r="259" spans="1:12" s="125" customFormat="1" ht="23.25" customHeight="1" x14ac:dyDescent="0.25">
      <c r="A259" s="122"/>
      <c r="B259" s="271"/>
      <c r="C259" s="272"/>
      <c r="D259" s="272"/>
      <c r="E259" s="272"/>
      <c r="F259" s="272"/>
      <c r="G259" s="272"/>
      <c r="H259" s="272"/>
      <c r="I259" s="273"/>
      <c r="J259" s="124"/>
      <c r="K259" s="274"/>
      <c r="L259" s="124"/>
    </row>
    <row r="260" spans="1:12" s="125" customFormat="1" ht="23.25" customHeight="1" x14ac:dyDescent="0.25">
      <c r="A260" s="122"/>
      <c r="B260" s="271"/>
      <c r="C260" s="272"/>
      <c r="D260" s="272"/>
      <c r="E260" s="272"/>
      <c r="F260" s="272"/>
      <c r="G260" s="272"/>
      <c r="H260" s="272"/>
      <c r="I260" s="273"/>
      <c r="J260" s="124"/>
      <c r="K260" s="274"/>
      <c r="L260" s="124"/>
    </row>
    <row r="261" spans="1:12" s="125" customFormat="1" ht="23.25" customHeight="1" x14ac:dyDescent="0.25">
      <c r="A261" s="122"/>
      <c r="B261" s="271"/>
      <c r="C261" s="272"/>
      <c r="D261" s="272"/>
      <c r="E261" s="272"/>
      <c r="F261" s="272"/>
      <c r="G261" s="272"/>
      <c r="H261" s="272"/>
      <c r="I261" s="273"/>
      <c r="J261" s="124"/>
      <c r="K261" s="274"/>
      <c r="L261" s="124"/>
    </row>
    <row r="262" spans="1:12" s="125" customFormat="1" ht="23.25" customHeight="1" x14ac:dyDescent="0.25">
      <c r="A262" s="122"/>
      <c r="B262" s="271"/>
      <c r="C262" s="272"/>
      <c r="D262" s="272"/>
      <c r="E262" s="272"/>
      <c r="F262" s="272"/>
      <c r="G262" s="272"/>
      <c r="H262" s="272"/>
      <c r="I262" s="273"/>
      <c r="J262" s="124"/>
      <c r="K262" s="274"/>
      <c r="L262" s="124"/>
    </row>
    <row r="263" spans="1:12" s="125" customFormat="1" ht="23.25" customHeight="1" x14ac:dyDescent="0.25">
      <c r="A263" s="122"/>
      <c r="B263" s="271"/>
      <c r="C263" s="272"/>
      <c r="D263" s="272"/>
      <c r="E263" s="272"/>
      <c r="F263" s="272"/>
      <c r="G263" s="272"/>
      <c r="H263" s="272"/>
      <c r="I263" s="273"/>
      <c r="J263" s="124"/>
      <c r="K263" s="274"/>
      <c r="L263" s="124"/>
    </row>
    <row r="264" spans="1:12" s="125" customFormat="1" ht="23.25" customHeight="1" x14ac:dyDescent="0.25">
      <c r="A264" s="122"/>
      <c r="B264" s="271"/>
      <c r="C264" s="272"/>
      <c r="D264" s="272"/>
      <c r="E264" s="272"/>
      <c r="F264" s="272"/>
      <c r="G264" s="272"/>
      <c r="H264" s="272"/>
      <c r="I264" s="273"/>
      <c r="J264" s="124"/>
      <c r="K264" s="274"/>
      <c r="L264" s="124"/>
    </row>
    <row r="265" spans="1:12" s="125" customFormat="1" ht="23.25" customHeight="1" x14ac:dyDescent="0.25">
      <c r="A265" s="122"/>
      <c r="B265" s="271"/>
      <c r="C265" s="272"/>
      <c r="D265" s="272"/>
      <c r="E265" s="272"/>
      <c r="F265" s="272"/>
      <c r="G265" s="272"/>
      <c r="H265" s="272"/>
      <c r="I265" s="273"/>
      <c r="J265" s="124"/>
      <c r="K265" s="274"/>
      <c r="L265" s="124"/>
    </row>
    <row r="266" spans="1:12" s="125" customFormat="1" ht="23.25" customHeight="1" x14ac:dyDescent="0.25">
      <c r="A266" s="122"/>
      <c r="B266" s="271"/>
      <c r="C266" s="272"/>
      <c r="D266" s="272"/>
      <c r="E266" s="272"/>
      <c r="F266" s="272"/>
      <c r="G266" s="272"/>
      <c r="H266" s="272"/>
      <c r="I266" s="273"/>
      <c r="J266" s="124"/>
      <c r="K266" s="274"/>
      <c r="L266" s="124"/>
    </row>
    <row r="267" spans="1:12" s="125" customFormat="1" ht="23.25" customHeight="1" x14ac:dyDescent="0.25">
      <c r="A267" s="122"/>
      <c r="B267" s="271"/>
      <c r="C267" s="272"/>
      <c r="D267" s="272"/>
      <c r="E267" s="272"/>
      <c r="F267" s="272"/>
      <c r="G267" s="272"/>
      <c r="H267" s="272"/>
      <c r="I267" s="273"/>
      <c r="J267" s="124"/>
      <c r="K267" s="274"/>
      <c r="L267" s="124"/>
    </row>
    <row r="268" spans="1:12" s="125" customFormat="1" ht="23.25" customHeight="1" x14ac:dyDescent="0.25">
      <c r="A268" s="122"/>
      <c r="B268" s="271"/>
      <c r="C268" s="272"/>
      <c r="D268" s="272"/>
      <c r="E268" s="272"/>
      <c r="F268" s="272"/>
      <c r="G268" s="272"/>
      <c r="H268" s="272"/>
      <c r="I268" s="273"/>
      <c r="J268" s="124"/>
      <c r="K268" s="274"/>
      <c r="L268" s="124"/>
    </row>
    <row r="269" spans="1:12" s="125" customFormat="1" ht="23.25" customHeight="1" x14ac:dyDescent="0.25">
      <c r="A269" s="122"/>
      <c r="B269" s="271"/>
      <c r="C269" s="272"/>
      <c r="D269" s="272"/>
      <c r="E269" s="272"/>
      <c r="F269" s="272"/>
      <c r="G269" s="272"/>
      <c r="H269" s="272"/>
      <c r="I269" s="273"/>
      <c r="J269" s="124"/>
      <c r="K269" s="274"/>
      <c r="L269" s="124"/>
    </row>
    <row r="270" spans="1:12" s="125" customFormat="1" ht="23.25" customHeight="1" x14ac:dyDescent="0.25">
      <c r="A270" s="122"/>
      <c r="B270" s="271"/>
      <c r="C270" s="272"/>
      <c r="D270" s="272"/>
      <c r="E270" s="272"/>
      <c r="F270" s="272"/>
      <c r="G270" s="272"/>
      <c r="H270" s="272"/>
      <c r="I270" s="273"/>
      <c r="J270" s="124"/>
      <c r="K270" s="274"/>
      <c r="L270" s="124"/>
    </row>
    <row r="271" spans="1:12" s="125" customFormat="1" ht="23.25" customHeight="1" x14ac:dyDescent="0.25">
      <c r="A271" s="122"/>
      <c r="B271" s="271"/>
      <c r="C271" s="272"/>
      <c r="D271" s="272"/>
      <c r="E271" s="272"/>
      <c r="F271" s="272"/>
      <c r="G271" s="272"/>
      <c r="H271" s="272"/>
      <c r="I271" s="273"/>
      <c r="J271" s="124"/>
      <c r="K271" s="274"/>
      <c r="L271" s="124"/>
    </row>
    <row r="272" spans="1:12" s="125" customFormat="1" ht="23.25" customHeight="1" x14ac:dyDescent="0.25">
      <c r="A272" s="122"/>
      <c r="B272" s="271"/>
      <c r="C272" s="272"/>
      <c r="D272" s="272"/>
      <c r="E272" s="272"/>
      <c r="F272" s="272"/>
      <c r="G272" s="272"/>
      <c r="H272" s="272"/>
      <c r="I272" s="273"/>
      <c r="J272" s="124"/>
      <c r="K272" s="274"/>
      <c r="L272" s="124"/>
    </row>
    <row r="273" spans="1:12" s="125" customFormat="1" ht="23.25" customHeight="1" x14ac:dyDescent="0.25">
      <c r="A273" s="122"/>
      <c r="B273" s="271"/>
      <c r="C273" s="272"/>
      <c r="D273" s="272"/>
      <c r="E273" s="272"/>
      <c r="F273" s="272"/>
      <c r="G273" s="272"/>
      <c r="H273" s="272"/>
      <c r="I273" s="273"/>
      <c r="J273" s="124"/>
      <c r="K273" s="274"/>
      <c r="L273" s="124"/>
    </row>
    <row r="274" spans="1:12" s="125" customFormat="1" ht="23.25" customHeight="1" x14ac:dyDescent="0.25">
      <c r="A274" s="122"/>
      <c r="B274" s="271"/>
      <c r="C274" s="272"/>
      <c r="D274" s="272"/>
      <c r="E274" s="272"/>
      <c r="F274" s="272"/>
      <c r="G274" s="272"/>
      <c r="H274" s="272"/>
      <c r="I274" s="273"/>
      <c r="J274" s="124"/>
      <c r="K274" s="274"/>
      <c r="L274" s="124"/>
    </row>
    <row r="275" spans="1:12" s="125" customFormat="1" ht="23.25" customHeight="1" x14ac:dyDescent="0.25">
      <c r="A275" s="122"/>
      <c r="B275" s="271"/>
      <c r="C275" s="272"/>
      <c r="D275" s="272"/>
      <c r="E275" s="272"/>
      <c r="F275" s="272"/>
      <c r="G275" s="272"/>
      <c r="H275" s="272"/>
      <c r="I275" s="273"/>
      <c r="J275" s="124"/>
      <c r="K275" s="274"/>
      <c r="L275" s="124"/>
    </row>
    <row r="276" spans="1:12" s="125" customFormat="1" ht="23.25" customHeight="1" x14ac:dyDescent="0.25">
      <c r="A276" s="122"/>
      <c r="B276" s="271"/>
      <c r="C276" s="272"/>
      <c r="D276" s="272"/>
      <c r="E276" s="272"/>
      <c r="F276" s="272"/>
      <c r="G276" s="272"/>
      <c r="H276" s="272"/>
      <c r="I276" s="273"/>
      <c r="J276" s="124"/>
      <c r="K276" s="274"/>
      <c r="L276" s="124"/>
    </row>
    <row r="277" spans="1:12" s="125" customFormat="1" ht="23.25" customHeight="1" x14ac:dyDescent="0.25">
      <c r="A277" s="122"/>
      <c r="B277" s="271"/>
      <c r="C277" s="272"/>
      <c r="D277" s="272"/>
      <c r="E277" s="272"/>
      <c r="F277" s="272"/>
      <c r="G277" s="272"/>
      <c r="H277" s="272"/>
      <c r="I277" s="273"/>
      <c r="J277" s="124"/>
      <c r="K277" s="274"/>
      <c r="L277" s="124"/>
    </row>
    <row r="278" spans="1:12" s="125" customFormat="1" ht="23.25" customHeight="1" x14ac:dyDescent="0.25">
      <c r="A278" s="122"/>
      <c r="B278" s="271"/>
      <c r="C278" s="272"/>
      <c r="D278" s="272"/>
      <c r="E278" s="272"/>
      <c r="F278" s="272"/>
      <c r="G278" s="272"/>
      <c r="H278" s="272"/>
      <c r="I278" s="273"/>
      <c r="J278" s="124"/>
      <c r="K278" s="274"/>
      <c r="L278" s="124"/>
    </row>
    <row r="279" spans="1:12" s="125" customFormat="1" ht="23.25" customHeight="1" x14ac:dyDescent="0.25">
      <c r="A279" s="122"/>
      <c r="B279" s="271"/>
      <c r="C279" s="272"/>
      <c r="D279" s="272"/>
      <c r="E279" s="272"/>
      <c r="F279" s="272"/>
      <c r="G279" s="272"/>
      <c r="H279" s="272"/>
      <c r="I279" s="273"/>
      <c r="J279" s="124"/>
      <c r="K279" s="274"/>
      <c r="L279" s="124"/>
    </row>
    <row r="280" spans="1:12" s="125" customFormat="1" ht="23.25" customHeight="1" x14ac:dyDescent="0.25">
      <c r="A280" s="122"/>
      <c r="B280" s="271"/>
      <c r="C280" s="272"/>
      <c r="D280" s="272"/>
      <c r="E280" s="272"/>
      <c r="F280" s="272"/>
      <c r="G280" s="272"/>
      <c r="H280" s="272"/>
      <c r="I280" s="273"/>
      <c r="J280" s="124"/>
      <c r="K280" s="274"/>
      <c r="L280" s="124"/>
    </row>
    <row r="281" spans="1:12" s="125" customFormat="1" ht="23.25" customHeight="1" x14ac:dyDescent="0.25">
      <c r="A281" s="122"/>
      <c r="B281" s="271"/>
      <c r="C281" s="272"/>
      <c r="D281" s="272"/>
      <c r="E281" s="272"/>
      <c r="F281" s="272"/>
      <c r="G281" s="272"/>
      <c r="H281" s="272"/>
      <c r="I281" s="273"/>
      <c r="J281" s="124"/>
      <c r="K281" s="274"/>
      <c r="L281" s="124"/>
    </row>
    <row r="282" spans="1:12" s="125" customFormat="1" ht="23.25" customHeight="1" x14ac:dyDescent="0.25">
      <c r="A282" s="122"/>
      <c r="B282" s="271"/>
      <c r="C282" s="272"/>
      <c r="D282" s="272"/>
      <c r="E282" s="272"/>
      <c r="F282" s="272"/>
      <c r="G282" s="272"/>
      <c r="H282" s="272"/>
      <c r="I282" s="273"/>
      <c r="J282" s="124"/>
      <c r="K282" s="274"/>
      <c r="L282" s="124"/>
    </row>
    <row r="283" spans="1:12" s="125" customFormat="1" ht="23.25" customHeight="1" x14ac:dyDescent="0.25">
      <c r="A283" s="122"/>
      <c r="B283" s="271"/>
      <c r="C283" s="272"/>
      <c r="D283" s="272"/>
      <c r="E283" s="272"/>
      <c r="F283" s="272"/>
      <c r="G283" s="272"/>
      <c r="H283" s="272"/>
      <c r="I283" s="273"/>
      <c r="J283" s="124"/>
      <c r="K283" s="274"/>
      <c r="L283" s="124"/>
    </row>
    <row r="284" spans="1:12" s="125" customFormat="1" ht="23.25" customHeight="1" x14ac:dyDescent="0.25">
      <c r="A284" s="122"/>
      <c r="B284" s="271"/>
      <c r="C284" s="272"/>
      <c r="D284" s="272"/>
      <c r="E284" s="272"/>
      <c r="F284" s="272"/>
      <c r="G284" s="272"/>
      <c r="H284" s="272"/>
      <c r="I284" s="273"/>
      <c r="J284" s="124"/>
      <c r="K284" s="274"/>
      <c r="L284" s="124"/>
    </row>
    <row r="285" spans="1:12" s="125" customFormat="1" ht="23.25" customHeight="1" x14ac:dyDescent="0.25">
      <c r="A285" s="122"/>
      <c r="B285" s="271"/>
      <c r="C285" s="272"/>
      <c r="D285" s="272"/>
      <c r="E285" s="272"/>
      <c r="F285" s="272"/>
      <c r="G285" s="272"/>
      <c r="H285" s="272"/>
      <c r="I285" s="273"/>
      <c r="J285" s="124"/>
      <c r="K285" s="274"/>
      <c r="L285" s="124"/>
    </row>
    <row r="286" spans="1:12" s="125" customFormat="1" ht="23.25" customHeight="1" x14ac:dyDescent="0.25">
      <c r="A286" s="122"/>
      <c r="B286" s="271"/>
      <c r="C286" s="272"/>
      <c r="D286" s="272"/>
      <c r="E286" s="272"/>
      <c r="F286" s="272"/>
      <c r="G286" s="272"/>
      <c r="H286" s="272"/>
      <c r="I286" s="273"/>
      <c r="J286" s="124"/>
      <c r="K286" s="274"/>
      <c r="L286" s="124"/>
    </row>
    <row r="287" spans="1:12" s="125" customFormat="1" ht="23.25" customHeight="1" x14ac:dyDescent="0.25">
      <c r="A287" s="122"/>
      <c r="B287" s="271"/>
      <c r="C287" s="272"/>
      <c r="D287" s="272"/>
      <c r="E287" s="272"/>
      <c r="F287" s="272"/>
      <c r="G287" s="272"/>
      <c r="H287" s="272"/>
      <c r="I287" s="273"/>
      <c r="J287" s="124"/>
      <c r="K287" s="274"/>
      <c r="L287" s="124"/>
    </row>
    <row r="288" spans="1:12" s="125" customFormat="1" ht="23.25" customHeight="1" x14ac:dyDescent="0.25">
      <c r="A288" s="122"/>
      <c r="B288" s="271"/>
      <c r="C288" s="272"/>
      <c r="D288" s="272"/>
      <c r="E288" s="272"/>
      <c r="F288" s="272"/>
      <c r="G288" s="272"/>
      <c r="H288" s="272"/>
      <c r="I288" s="273"/>
      <c r="J288" s="124"/>
      <c r="K288" s="274"/>
      <c r="L288" s="124"/>
    </row>
    <row r="289" spans="1:12" s="125" customFormat="1" ht="23.25" customHeight="1" x14ac:dyDescent="0.25">
      <c r="A289" s="122"/>
      <c r="B289" s="271"/>
      <c r="C289" s="272"/>
      <c r="D289" s="272"/>
      <c r="E289" s="272"/>
      <c r="F289" s="272"/>
      <c r="G289" s="272"/>
      <c r="H289" s="272"/>
      <c r="I289" s="273"/>
      <c r="J289" s="124"/>
      <c r="K289" s="274"/>
      <c r="L289" s="124"/>
    </row>
    <row r="290" spans="1:12" s="125" customFormat="1" ht="23.25" customHeight="1" x14ac:dyDescent="0.25">
      <c r="A290" s="122"/>
      <c r="B290" s="271"/>
      <c r="C290" s="272"/>
      <c r="D290" s="272"/>
      <c r="E290" s="272"/>
      <c r="F290" s="272"/>
      <c r="G290" s="272"/>
      <c r="H290" s="272"/>
      <c r="I290" s="273"/>
      <c r="J290" s="124"/>
      <c r="K290" s="274"/>
      <c r="L290" s="124"/>
    </row>
    <row r="291" spans="1:12" s="125" customFormat="1" ht="23.25" customHeight="1" x14ac:dyDescent="0.25">
      <c r="A291" s="122"/>
      <c r="B291" s="271"/>
      <c r="C291" s="272"/>
      <c r="D291" s="272"/>
      <c r="E291" s="272"/>
      <c r="F291" s="272"/>
      <c r="G291" s="272"/>
      <c r="H291" s="272"/>
      <c r="I291" s="273"/>
      <c r="J291" s="124"/>
      <c r="K291" s="274"/>
      <c r="L291" s="124"/>
    </row>
    <row r="292" spans="1:12" s="125" customFormat="1" ht="23.25" customHeight="1" x14ac:dyDescent="0.25">
      <c r="A292" s="122"/>
      <c r="B292" s="271"/>
      <c r="C292" s="272"/>
      <c r="D292" s="272"/>
      <c r="E292" s="272"/>
      <c r="F292" s="272"/>
      <c r="G292" s="272"/>
      <c r="H292" s="272"/>
      <c r="I292" s="273"/>
      <c r="J292" s="124"/>
      <c r="K292" s="274"/>
      <c r="L292" s="124"/>
    </row>
    <row r="293" spans="1:12" s="125" customFormat="1" ht="23.25" customHeight="1" x14ac:dyDescent="0.25">
      <c r="A293" s="122"/>
      <c r="B293" s="271"/>
      <c r="C293" s="272"/>
      <c r="D293" s="272"/>
      <c r="E293" s="272"/>
      <c r="F293" s="272"/>
      <c r="G293" s="272"/>
      <c r="H293" s="272"/>
      <c r="I293" s="273"/>
      <c r="J293" s="124"/>
      <c r="K293" s="274"/>
      <c r="L293" s="124"/>
    </row>
    <row r="294" spans="1:12" s="125" customFormat="1" ht="23.25" customHeight="1" x14ac:dyDescent="0.25">
      <c r="A294" s="122"/>
      <c r="B294" s="271"/>
      <c r="C294" s="272"/>
      <c r="D294" s="272"/>
      <c r="E294" s="272"/>
      <c r="F294" s="272"/>
      <c r="G294" s="272"/>
      <c r="H294" s="272"/>
      <c r="I294" s="273"/>
      <c r="J294" s="124"/>
      <c r="K294" s="274"/>
      <c r="L294" s="124"/>
    </row>
    <row r="295" spans="1:12" s="125" customFormat="1" ht="23.25" customHeight="1" x14ac:dyDescent="0.25">
      <c r="A295" s="122"/>
      <c r="B295" s="271"/>
      <c r="C295" s="272"/>
      <c r="D295" s="272"/>
      <c r="E295" s="272"/>
      <c r="F295" s="272"/>
      <c r="G295" s="272"/>
      <c r="H295" s="272"/>
      <c r="I295" s="273"/>
      <c r="J295" s="124"/>
      <c r="K295" s="274"/>
      <c r="L295" s="124"/>
    </row>
    <row r="296" spans="1:12" s="125" customFormat="1" ht="23.25" customHeight="1" x14ac:dyDescent="0.25">
      <c r="A296" s="122"/>
      <c r="B296" s="271"/>
      <c r="C296" s="272"/>
      <c r="D296" s="272"/>
      <c r="E296" s="272"/>
      <c r="F296" s="272"/>
      <c r="G296" s="272"/>
      <c r="H296" s="272"/>
      <c r="I296" s="273"/>
      <c r="J296" s="124"/>
      <c r="K296" s="274"/>
      <c r="L296" s="124"/>
    </row>
    <row r="297" spans="1:12" s="125" customFormat="1" ht="23.25" customHeight="1" x14ac:dyDescent="0.25">
      <c r="A297" s="122"/>
      <c r="B297" s="271"/>
      <c r="C297" s="272"/>
      <c r="D297" s="272"/>
      <c r="E297" s="272"/>
      <c r="F297" s="272"/>
      <c r="G297" s="272"/>
      <c r="H297" s="272"/>
      <c r="I297" s="273"/>
      <c r="J297" s="124"/>
      <c r="K297" s="274"/>
      <c r="L297" s="124"/>
    </row>
    <row r="298" spans="1:12" s="125" customFormat="1" ht="23.25" customHeight="1" x14ac:dyDescent="0.25">
      <c r="A298" s="122"/>
      <c r="B298" s="271"/>
      <c r="C298" s="272"/>
      <c r="D298" s="272"/>
      <c r="E298" s="272"/>
      <c r="F298" s="272"/>
      <c r="G298" s="272"/>
      <c r="H298" s="272"/>
      <c r="I298" s="273"/>
      <c r="J298" s="124"/>
      <c r="K298" s="274"/>
      <c r="L298" s="124"/>
    </row>
    <row r="299" spans="1:12" s="125" customFormat="1" ht="23.25" customHeight="1" x14ac:dyDescent="0.25">
      <c r="A299" s="122"/>
      <c r="B299" s="271"/>
      <c r="C299" s="272"/>
      <c r="D299" s="272"/>
      <c r="E299" s="272"/>
      <c r="F299" s="272"/>
      <c r="G299" s="272"/>
      <c r="H299" s="272"/>
      <c r="I299" s="273"/>
      <c r="J299" s="124"/>
      <c r="K299" s="274"/>
      <c r="L299" s="124"/>
    </row>
    <row r="300" spans="1:12" s="125" customFormat="1" ht="23.25" customHeight="1" x14ac:dyDescent="0.25">
      <c r="A300" s="122"/>
      <c r="B300" s="271"/>
      <c r="C300" s="272"/>
      <c r="D300" s="272"/>
      <c r="E300" s="272"/>
      <c r="F300" s="272"/>
      <c r="G300" s="272"/>
      <c r="H300" s="272"/>
      <c r="I300" s="273"/>
      <c r="J300" s="124"/>
      <c r="K300" s="274"/>
      <c r="L300" s="124"/>
    </row>
    <row r="301" spans="1:12" s="125" customFormat="1" ht="23.25" customHeight="1" x14ac:dyDescent="0.25">
      <c r="A301" s="122"/>
      <c r="B301" s="271"/>
      <c r="C301" s="272"/>
      <c r="D301" s="272"/>
      <c r="E301" s="272"/>
      <c r="F301" s="272"/>
      <c r="G301" s="272"/>
      <c r="H301" s="272"/>
      <c r="I301" s="273"/>
      <c r="J301" s="124"/>
      <c r="K301" s="274"/>
      <c r="L301" s="124"/>
    </row>
    <row r="302" spans="1:12" s="125" customFormat="1" ht="23.25" customHeight="1" x14ac:dyDescent="0.25">
      <c r="A302" s="122"/>
      <c r="B302" s="271"/>
      <c r="C302" s="272"/>
      <c r="D302" s="272"/>
      <c r="E302" s="272"/>
      <c r="F302" s="272"/>
      <c r="G302" s="272"/>
      <c r="H302" s="272"/>
      <c r="I302" s="273"/>
      <c r="J302" s="124"/>
      <c r="K302" s="274"/>
      <c r="L302" s="124"/>
    </row>
    <row r="303" spans="1:12" s="125" customFormat="1" ht="23.25" customHeight="1" x14ac:dyDescent="0.25">
      <c r="A303" s="122"/>
      <c r="B303" s="271"/>
      <c r="C303" s="272"/>
      <c r="D303" s="272"/>
      <c r="E303" s="272"/>
      <c r="F303" s="272"/>
      <c r="G303" s="272"/>
      <c r="H303" s="272"/>
      <c r="I303" s="273"/>
      <c r="J303" s="124"/>
      <c r="K303" s="274"/>
      <c r="L303" s="124"/>
    </row>
    <row r="304" spans="1:12" s="125" customFormat="1" ht="23.25" customHeight="1" x14ac:dyDescent="0.25">
      <c r="A304" s="122"/>
      <c r="B304" s="271"/>
      <c r="C304" s="272"/>
      <c r="D304" s="272"/>
      <c r="E304" s="272"/>
      <c r="F304" s="272"/>
      <c r="G304" s="272"/>
      <c r="H304" s="272"/>
      <c r="I304" s="273"/>
      <c r="J304" s="124"/>
      <c r="K304" s="274"/>
      <c r="L304" s="124"/>
    </row>
    <row r="305" spans="1:12" s="125" customFormat="1" ht="23.25" customHeight="1" x14ac:dyDescent="0.25">
      <c r="A305" s="122"/>
      <c r="B305" s="271"/>
      <c r="C305" s="272"/>
      <c r="D305" s="272"/>
      <c r="E305" s="272"/>
      <c r="F305" s="272"/>
      <c r="G305" s="272"/>
      <c r="H305" s="272"/>
      <c r="I305" s="273"/>
      <c r="J305" s="124"/>
      <c r="K305" s="274"/>
      <c r="L305" s="124"/>
    </row>
    <row r="306" spans="1:12" s="125" customFormat="1" ht="23.25" customHeight="1" x14ac:dyDescent="0.25">
      <c r="A306" s="122"/>
      <c r="B306" s="271"/>
      <c r="C306" s="272"/>
      <c r="D306" s="272"/>
      <c r="E306" s="272"/>
      <c r="F306" s="272"/>
      <c r="G306" s="272"/>
      <c r="H306" s="272"/>
      <c r="I306" s="273"/>
      <c r="J306" s="124"/>
      <c r="K306" s="274"/>
      <c r="L306" s="124"/>
    </row>
    <row r="307" spans="1:12" s="125" customFormat="1" ht="23.25" customHeight="1" x14ac:dyDescent="0.25">
      <c r="A307" s="122"/>
      <c r="B307" s="271"/>
      <c r="C307" s="272"/>
      <c r="D307" s="272"/>
      <c r="E307" s="272"/>
      <c r="F307" s="272"/>
      <c r="G307" s="272"/>
      <c r="H307" s="272"/>
      <c r="I307" s="273"/>
      <c r="J307" s="124"/>
      <c r="K307" s="274"/>
      <c r="L307" s="124"/>
    </row>
    <row r="308" spans="1:12" s="125" customFormat="1" ht="23.25" customHeight="1" x14ac:dyDescent="0.25">
      <c r="A308" s="122"/>
      <c r="B308" s="271"/>
      <c r="C308" s="272"/>
      <c r="D308" s="272"/>
      <c r="E308" s="272"/>
      <c r="F308" s="272"/>
      <c r="G308" s="272"/>
      <c r="H308" s="272"/>
      <c r="I308" s="273"/>
      <c r="J308" s="124"/>
      <c r="K308" s="274"/>
      <c r="L308" s="124"/>
    </row>
    <row r="309" spans="1:12" s="125" customFormat="1" ht="23.25" customHeight="1" x14ac:dyDescent="0.25">
      <c r="A309" s="122"/>
      <c r="B309" s="271"/>
      <c r="C309" s="272"/>
      <c r="D309" s="272"/>
      <c r="E309" s="272"/>
      <c r="F309" s="272"/>
      <c r="G309" s="272"/>
      <c r="H309" s="272"/>
      <c r="I309" s="273"/>
      <c r="J309" s="124"/>
      <c r="K309" s="274"/>
      <c r="L309" s="124"/>
    </row>
    <row r="310" spans="1:12" s="125" customFormat="1" ht="23.25" customHeight="1" x14ac:dyDescent="0.25">
      <c r="A310" s="122"/>
      <c r="B310" s="271"/>
      <c r="C310" s="272"/>
      <c r="D310" s="272"/>
      <c r="E310" s="272"/>
      <c r="F310" s="272"/>
      <c r="G310" s="272"/>
      <c r="H310" s="272"/>
      <c r="I310" s="273"/>
      <c r="J310" s="124"/>
      <c r="K310" s="274"/>
      <c r="L310" s="124"/>
    </row>
    <row r="311" spans="1:12" s="125" customFormat="1" ht="23.25" customHeight="1" x14ac:dyDescent="0.25">
      <c r="A311" s="122"/>
      <c r="B311" s="271"/>
      <c r="C311" s="272"/>
      <c r="D311" s="272"/>
      <c r="E311" s="272"/>
      <c r="F311" s="272"/>
      <c r="G311" s="272"/>
      <c r="H311" s="272"/>
      <c r="I311" s="273"/>
      <c r="J311" s="124"/>
      <c r="K311" s="274"/>
      <c r="L311" s="124"/>
    </row>
    <row r="312" spans="1:12" s="125" customFormat="1" ht="23.25" customHeight="1" x14ac:dyDescent="0.25">
      <c r="A312" s="122"/>
      <c r="B312" s="271"/>
      <c r="C312" s="272"/>
      <c r="D312" s="272"/>
      <c r="E312" s="272"/>
      <c r="F312" s="272"/>
      <c r="G312" s="272"/>
      <c r="H312" s="272"/>
      <c r="I312" s="273"/>
      <c r="J312" s="124"/>
      <c r="K312" s="274"/>
      <c r="L312" s="124"/>
    </row>
    <row r="313" spans="1:12" s="125" customFormat="1" ht="23.25" customHeight="1" x14ac:dyDescent="0.25">
      <c r="A313" s="122"/>
      <c r="B313" s="271"/>
      <c r="C313" s="272"/>
      <c r="D313" s="272"/>
      <c r="E313" s="272"/>
      <c r="F313" s="272"/>
      <c r="G313" s="272"/>
      <c r="H313" s="272"/>
      <c r="I313" s="273"/>
      <c r="J313" s="124"/>
      <c r="K313" s="274"/>
      <c r="L313" s="124"/>
    </row>
    <row r="314" spans="1:12" s="125" customFormat="1" ht="23.25" customHeight="1" x14ac:dyDescent="0.25">
      <c r="A314" s="122"/>
      <c r="B314" s="271"/>
      <c r="C314" s="272"/>
      <c r="D314" s="272"/>
      <c r="E314" s="272"/>
      <c r="F314" s="272"/>
      <c r="G314" s="272"/>
      <c r="H314" s="272"/>
      <c r="I314" s="273"/>
      <c r="J314" s="124"/>
      <c r="K314" s="274"/>
      <c r="L314" s="124"/>
    </row>
    <row r="315" spans="1:12" s="125" customFormat="1" ht="23.25" customHeight="1" x14ac:dyDescent="0.25">
      <c r="A315" s="122"/>
      <c r="B315" s="271"/>
      <c r="C315" s="272"/>
      <c r="D315" s="272"/>
      <c r="E315" s="272"/>
      <c r="F315" s="272"/>
      <c r="G315" s="272"/>
      <c r="H315" s="272"/>
      <c r="I315" s="273"/>
      <c r="J315" s="124"/>
      <c r="K315" s="274"/>
      <c r="L315" s="124"/>
    </row>
    <row r="316" spans="1:12" s="125" customFormat="1" ht="23.25" customHeight="1" x14ac:dyDescent="0.25">
      <c r="A316" s="122"/>
      <c r="B316" s="271"/>
      <c r="C316" s="272"/>
      <c r="D316" s="272"/>
      <c r="E316" s="272"/>
      <c r="F316" s="272"/>
      <c r="G316" s="272"/>
      <c r="H316" s="272"/>
      <c r="I316" s="273"/>
      <c r="J316" s="124"/>
      <c r="K316" s="274"/>
      <c r="L316" s="124"/>
    </row>
    <row r="317" spans="1:12" s="125" customFormat="1" ht="23.25" customHeight="1" x14ac:dyDescent="0.25">
      <c r="A317" s="122"/>
      <c r="B317" s="271"/>
      <c r="C317" s="272"/>
      <c r="D317" s="272"/>
      <c r="E317" s="272"/>
      <c r="F317" s="272"/>
      <c r="G317" s="272"/>
      <c r="H317" s="272"/>
      <c r="I317" s="273"/>
      <c r="J317" s="124"/>
      <c r="K317" s="274"/>
      <c r="L317" s="124"/>
    </row>
    <row r="318" spans="1:12" s="125" customFormat="1" ht="23.25" customHeight="1" x14ac:dyDescent="0.25">
      <c r="A318" s="122"/>
      <c r="B318" s="271"/>
      <c r="C318" s="272"/>
      <c r="D318" s="272"/>
      <c r="E318" s="272"/>
      <c r="F318" s="272"/>
      <c r="G318" s="272"/>
      <c r="H318" s="272"/>
      <c r="I318" s="273"/>
      <c r="J318" s="124"/>
      <c r="K318" s="274"/>
      <c r="L318" s="124"/>
    </row>
    <row r="319" spans="1:12" s="125" customFormat="1" ht="23.25" customHeight="1" x14ac:dyDescent="0.25">
      <c r="A319" s="122"/>
      <c r="B319" s="271"/>
      <c r="C319" s="272"/>
      <c r="D319" s="272"/>
      <c r="E319" s="272"/>
      <c r="F319" s="272"/>
      <c r="G319" s="272"/>
      <c r="H319" s="272"/>
      <c r="I319" s="273"/>
      <c r="J319" s="124"/>
      <c r="K319" s="274"/>
      <c r="L319" s="124"/>
    </row>
    <row r="320" spans="1:12" s="125" customFormat="1" ht="23.25" customHeight="1" x14ac:dyDescent="0.25">
      <c r="A320" s="122"/>
      <c r="B320" s="271"/>
      <c r="C320" s="272"/>
      <c r="D320" s="272"/>
      <c r="E320" s="272"/>
      <c r="F320" s="272"/>
      <c r="G320" s="272"/>
      <c r="H320" s="272"/>
      <c r="I320" s="273"/>
      <c r="J320" s="124"/>
      <c r="K320" s="274"/>
      <c r="L320" s="124"/>
    </row>
    <row r="321" spans="1:12" s="125" customFormat="1" ht="23.25" customHeight="1" x14ac:dyDescent="0.25">
      <c r="A321" s="122"/>
      <c r="B321" s="271"/>
      <c r="C321" s="272"/>
      <c r="D321" s="272"/>
      <c r="E321" s="272"/>
      <c r="F321" s="272"/>
      <c r="G321" s="272"/>
      <c r="H321" s="272"/>
      <c r="I321" s="273"/>
      <c r="J321" s="124"/>
      <c r="K321" s="274"/>
      <c r="L321" s="124"/>
    </row>
    <row r="322" spans="1:12" s="125" customFormat="1" ht="23.25" customHeight="1" x14ac:dyDescent="0.25">
      <c r="A322" s="122"/>
      <c r="B322" s="271"/>
      <c r="C322" s="272"/>
      <c r="D322" s="272"/>
      <c r="E322" s="272"/>
      <c r="F322" s="272"/>
      <c r="G322" s="272"/>
      <c r="H322" s="272"/>
      <c r="I322" s="273"/>
      <c r="J322" s="124"/>
      <c r="K322" s="274"/>
      <c r="L322" s="124"/>
    </row>
    <row r="323" spans="1:12" s="125" customFormat="1" ht="23.25" customHeight="1" x14ac:dyDescent="0.25">
      <c r="A323" s="122"/>
      <c r="B323" s="271"/>
      <c r="C323" s="272"/>
      <c r="D323" s="272"/>
      <c r="E323" s="272"/>
      <c r="F323" s="272"/>
      <c r="G323" s="272"/>
      <c r="H323" s="272"/>
      <c r="I323" s="273"/>
      <c r="J323" s="124"/>
      <c r="K323" s="274"/>
      <c r="L323" s="124"/>
    </row>
    <row r="324" spans="1:12" s="125" customFormat="1" ht="23.25" customHeight="1" x14ac:dyDescent="0.25">
      <c r="A324" s="122"/>
      <c r="B324" s="271"/>
      <c r="C324" s="272"/>
      <c r="D324" s="272"/>
      <c r="E324" s="272"/>
      <c r="F324" s="272"/>
      <c r="G324" s="272"/>
      <c r="H324" s="272"/>
      <c r="I324" s="273"/>
      <c r="J324" s="124"/>
      <c r="K324" s="274"/>
      <c r="L324" s="124"/>
    </row>
    <row r="325" spans="1:12" s="125" customFormat="1" ht="23.25" customHeight="1" x14ac:dyDescent="0.25">
      <c r="A325" s="122"/>
      <c r="B325" s="271"/>
      <c r="C325" s="272"/>
      <c r="D325" s="272"/>
      <c r="E325" s="272"/>
      <c r="F325" s="272"/>
      <c r="G325" s="272"/>
      <c r="H325" s="272"/>
      <c r="I325" s="273"/>
      <c r="J325" s="124"/>
      <c r="K325" s="274"/>
      <c r="L325" s="124"/>
    </row>
    <row r="326" spans="1:12" s="125" customFormat="1" ht="23.25" customHeight="1" x14ac:dyDescent="0.25">
      <c r="A326" s="122"/>
      <c r="B326" s="271"/>
      <c r="C326" s="272"/>
      <c r="D326" s="272"/>
      <c r="E326" s="272"/>
      <c r="F326" s="272"/>
      <c r="G326" s="272"/>
      <c r="H326" s="272"/>
      <c r="I326" s="273"/>
      <c r="J326" s="124"/>
      <c r="K326" s="274"/>
      <c r="L326" s="124"/>
    </row>
    <row r="327" spans="1:12" s="125" customFormat="1" ht="23.25" customHeight="1" x14ac:dyDescent="0.25">
      <c r="A327" s="122"/>
      <c r="B327" s="271"/>
      <c r="C327" s="272"/>
      <c r="D327" s="272"/>
      <c r="E327" s="272"/>
      <c r="F327" s="272"/>
      <c r="G327" s="272"/>
      <c r="H327" s="272"/>
      <c r="I327" s="273"/>
      <c r="J327" s="124"/>
      <c r="K327" s="274"/>
      <c r="L327" s="124"/>
    </row>
    <row r="328" spans="1:12" s="125" customFormat="1" ht="23.25" customHeight="1" x14ac:dyDescent="0.25">
      <c r="A328" s="122"/>
      <c r="B328" s="271"/>
      <c r="C328" s="272"/>
      <c r="D328" s="272"/>
      <c r="E328" s="272"/>
      <c r="F328" s="272"/>
      <c r="G328" s="272"/>
      <c r="H328" s="272"/>
      <c r="I328" s="273"/>
      <c r="J328" s="124"/>
      <c r="K328" s="274"/>
      <c r="L328" s="124"/>
    </row>
    <row r="329" spans="1:12" s="125" customFormat="1" ht="23.25" customHeight="1" x14ac:dyDescent="0.25">
      <c r="A329" s="122"/>
      <c r="B329" s="271"/>
      <c r="C329" s="272"/>
      <c r="D329" s="272"/>
      <c r="E329" s="272"/>
      <c r="F329" s="272"/>
      <c r="G329" s="272"/>
      <c r="H329" s="272"/>
      <c r="I329" s="273"/>
      <c r="J329" s="124"/>
      <c r="K329" s="274"/>
      <c r="L329" s="124"/>
    </row>
    <row r="330" spans="1:12" s="125" customFormat="1" ht="23.25" customHeight="1" x14ac:dyDescent="0.25">
      <c r="A330" s="122"/>
      <c r="B330" s="271"/>
      <c r="C330" s="272"/>
      <c r="D330" s="272"/>
      <c r="E330" s="272"/>
      <c r="F330" s="272"/>
      <c r="G330" s="272"/>
      <c r="H330" s="272"/>
      <c r="I330" s="273"/>
      <c r="J330" s="124"/>
      <c r="K330" s="274"/>
      <c r="L330" s="124"/>
    </row>
    <row r="331" spans="1:12" s="125" customFormat="1" ht="23.25" customHeight="1" x14ac:dyDescent="0.25">
      <c r="A331" s="122"/>
      <c r="B331" s="271"/>
      <c r="C331" s="272"/>
      <c r="D331" s="272"/>
      <c r="E331" s="272"/>
      <c r="F331" s="272"/>
      <c r="G331" s="272"/>
      <c r="H331" s="272"/>
      <c r="I331" s="273"/>
      <c r="J331" s="124"/>
      <c r="K331" s="274"/>
      <c r="L331" s="124"/>
    </row>
    <row r="332" spans="1:12" s="125" customFormat="1" ht="23.25" customHeight="1" x14ac:dyDescent="0.25">
      <c r="A332" s="122"/>
      <c r="B332" s="271"/>
      <c r="C332" s="272"/>
      <c r="D332" s="272"/>
      <c r="E332" s="272"/>
      <c r="F332" s="272"/>
      <c r="G332" s="272"/>
      <c r="H332" s="272"/>
      <c r="I332" s="273"/>
      <c r="J332" s="124"/>
      <c r="K332" s="274"/>
      <c r="L332" s="124"/>
    </row>
    <row r="333" spans="1:12" s="125" customFormat="1" ht="23.25" customHeight="1" x14ac:dyDescent="0.25">
      <c r="A333" s="122"/>
      <c r="B333" s="271"/>
      <c r="C333" s="272"/>
      <c r="D333" s="272"/>
      <c r="E333" s="272"/>
      <c r="F333" s="272"/>
      <c r="G333" s="272"/>
      <c r="H333" s="272"/>
      <c r="I333" s="273"/>
      <c r="J333" s="124"/>
      <c r="K333" s="274"/>
      <c r="L333" s="124"/>
    </row>
    <row r="334" spans="1:12" s="125" customFormat="1" ht="23.25" customHeight="1" x14ac:dyDescent="0.25">
      <c r="A334" s="122"/>
      <c r="B334" s="271"/>
      <c r="C334" s="272"/>
      <c r="D334" s="272"/>
      <c r="E334" s="272"/>
      <c r="F334" s="272"/>
      <c r="G334" s="272"/>
      <c r="H334" s="272"/>
      <c r="I334" s="273"/>
      <c r="J334" s="124"/>
      <c r="K334" s="274"/>
      <c r="L334" s="124"/>
    </row>
    <row r="335" spans="1:12" s="125" customFormat="1" ht="23.25" customHeight="1" x14ac:dyDescent="0.25">
      <c r="A335" s="122"/>
      <c r="B335" s="271"/>
      <c r="C335" s="272"/>
      <c r="D335" s="272"/>
      <c r="E335" s="272"/>
      <c r="F335" s="272"/>
      <c r="G335" s="272"/>
      <c r="H335" s="272"/>
      <c r="I335" s="273"/>
      <c r="J335" s="124"/>
      <c r="K335" s="274"/>
      <c r="L335" s="124"/>
    </row>
    <row r="336" spans="1:12" s="125" customFormat="1" ht="23.25" customHeight="1" x14ac:dyDescent="0.25">
      <c r="A336" s="122"/>
      <c r="B336" s="271"/>
      <c r="C336" s="272"/>
      <c r="D336" s="272"/>
      <c r="E336" s="272"/>
      <c r="F336" s="272"/>
      <c r="G336" s="272"/>
      <c r="H336" s="272"/>
      <c r="I336" s="273"/>
      <c r="J336" s="124"/>
      <c r="K336" s="274"/>
      <c r="L336" s="124"/>
    </row>
    <row r="337" spans="1:12" s="125" customFormat="1" ht="23.25" customHeight="1" x14ac:dyDescent="0.25">
      <c r="A337" s="122"/>
      <c r="B337" s="271"/>
      <c r="C337" s="272"/>
      <c r="D337" s="272"/>
      <c r="E337" s="272"/>
      <c r="F337" s="272"/>
      <c r="G337" s="272"/>
      <c r="H337" s="272"/>
      <c r="I337" s="273"/>
      <c r="J337" s="124"/>
      <c r="K337" s="274"/>
      <c r="L337" s="124"/>
    </row>
    <row r="338" spans="1:12" s="125" customFormat="1" ht="23.25" customHeight="1" x14ac:dyDescent="0.25">
      <c r="A338" s="122"/>
      <c r="B338" s="271"/>
      <c r="C338" s="272"/>
      <c r="D338" s="272"/>
      <c r="E338" s="272"/>
      <c r="F338" s="272"/>
      <c r="G338" s="272"/>
      <c r="H338" s="272"/>
      <c r="I338" s="273"/>
      <c r="J338" s="124"/>
      <c r="K338" s="274"/>
      <c r="L338" s="124"/>
    </row>
    <row r="339" spans="1:12" s="125" customFormat="1" ht="23.25" customHeight="1" x14ac:dyDescent="0.25">
      <c r="A339" s="122"/>
      <c r="B339" s="271"/>
      <c r="C339" s="272"/>
      <c r="D339" s="272"/>
      <c r="E339" s="272"/>
      <c r="F339" s="272"/>
      <c r="G339" s="272"/>
      <c r="H339" s="272"/>
      <c r="I339" s="273"/>
      <c r="J339" s="124"/>
      <c r="K339" s="274"/>
      <c r="L339" s="124"/>
    </row>
    <row r="340" spans="1:12" s="125" customFormat="1" ht="23.25" customHeight="1" x14ac:dyDescent="0.25">
      <c r="A340" s="122"/>
      <c r="B340" s="271"/>
      <c r="C340" s="272"/>
      <c r="D340" s="272"/>
      <c r="E340" s="272"/>
      <c r="F340" s="272"/>
      <c r="G340" s="272"/>
      <c r="H340" s="272"/>
      <c r="I340" s="273"/>
      <c r="J340" s="124"/>
      <c r="K340" s="274"/>
      <c r="L340" s="124"/>
    </row>
    <row r="341" spans="1:12" s="125" customFormat="1" ht="23.25" customHeight="1" x14ac:dyDescent="0.25">
      <c r="A341" s="122"/>
      <c r="B341" s="271"/>
      <c r="C341" s="272"/>
      <c r="D341" s="272"/>
      <c r="E341" s="272"/>
      <c r="F341" s="272"/>
      <c r="G341" s="272"/>
      <c r="H341" s="272"/>
      <c r="I341" s="273"/>
      <c r="J341" s="124"/>
      <c r="K341" s="274"/>
      <c r="L341" s="124"/>
    </row>
    <row r="342" spans="1:12" s="125" customFormat="1" ht="23.25" customHeight="1" x14ac:dyDescent="0.25">
      <c r="A342" s="122"/>
      <c r="B342" s="271"/>
      <c r="C342" s="272"/>
      <c r="D342" s="272"/>
      <c r="E342" s="272"/>
      <c r="F342" s="272"/>
      <c r="G342" s="272"/>
      <c r="H342" s="272"/>
      <c r="I342" s="273"/>
      <c r="J342" s="124"/>
      <c r="K342" s="274"/>
      <c r="L342" s="124"/>
    </row>
    <row r="343" spans="1:12" s="125" customFormat="1" ht="23.25" customHeight="1" x14ac:dyDescent="0.25">
      <c r="A343" s="122"/>
      <c r="B343" s="271"/>
      <c r="C343" s="272"/>
      <c r="D343" s="272"/>
      <c r="E343" s="272"/>
      <c r="F343" s="272"/>
      <c r="G343" s="272"/>
      <c r="H343" s="272"/>
      <c r="I343" s="273"/>
      <c r="J343" s="124"/>
      <c r="K343" s="274"/>
      <c r="L343" s="124"/>
    </row>
    <row r="344" spans="1:12" s="125" customFormat="1" ht="23.25" customHeight="1" x14ac:dyDescent="0.25">
      <c r="A344" s="122"/>
      <c r="B344" s="271"/>
      <c r="C344" s="272"/>
      <c r="D344" s="272"/>
      <c r="E344" s="272"/>
      <c r="F344" s="272"/>
      <c r="G344" s="272"/>
      <c r="H344" s="272"/>
      <c r="I344" s="273"/>
      <c r="J344" s="124"/>
      <c r="K344" s="274"/>
      <c r="L344" s="124"/>
    </row>
    <row r="345" spans="1:12" s="125" customFormat="1" ht="23.25" customHeight="1" x14ac:dyDescent="0.25">
      <c r="A345" s="122"/>
      <c r="B345" s="271"/>
      <c r="C345" s="272"/>
      <c r="D345" s="272"/>
      <c r="E345" s="272"/>
      <c r="F345" s="272"/>
      <c r="G345" s="272"/>
      <c r="H345" s="272"/>
      <c r="I345" s="273"/>
      <c r="J345" s="124"/>
      <c r="K345" s="274"/>
      <c r="L345" s="124"/>
    </row>
    <row r="346" spans="1:12" s="125" customFormat="1" ht="23.25" customHeight="1" x14ac:dyDescent="0.25">
      <c r="A346" s="122"/>
      <c r="B346" s="271"/>
      <c r="C346" s="272"/>
      <c r="D346" s="272"/>
      <c r="E346" s="272"/>
      <c r="F346" s="272"/>
      <c r="G346" s="272"/>
      <c r="H346" s="272"/>
      <c r="I346" s="273"/>
      <c r="J346" s="124"/>
      <c r="K346" s="274"/>
      <c r="L346" s="124"/>
    </row>
    <row r="347" spans="1:12" s="125" customFormat="1" ht="23.25" customHeight="1" x14ac:dyDescent="0.25">
      <c r="A347" s="122"/>
      <c r="B347" s="271"/>
      <c r="C347" s="272"/>
      <c r="D347" s="272"/>
      <c r="E347" s="272"/>
      <c r="F347" s="272"/>
      <c r="G347" s="272"/>
      <c r="H347" s="272"/>
      <c r="I347" s="273"/>
      <c r="J347" s="124"/>
      <c r="K347" s="274"/>
      <c r="L347" s="124"/>
    </row>
    <row r="348" spans="1:12" s="125" customFormat="1" ht="23.25" customHeight="1" x14ac:dyDescent="0.25">
      <c r="A348" s="122"/>
      <c r="B348" s="271"/>
      <c r="C348" s="272"/>
      <c r="D348" s="272"/>
      <c r="E348" s="272"/>
      <c r="F348" s="272"/>
      <c r="G348" s="272"/>
      <c r="H348" s="272"/>
      <c r="I348" s="273"/>
      <c r="J348" s="124"/>
      <c r="K348" s="274"/>
      <c r="L348" s="124"/>
    </row>
    <row r="349" spans="1:12" s="125" customFormat="1" ht="23.25" customHeight="1" x14ac:dyDescent="0.25">
      <c r="A349" s="122"/>
      <c r="B349" s="271"/>
      <c r="C349" s="272"/>
      <c r="D349" s="272"/>
      <c r="E349" s="272"/>
      <c r="F349" s="272"/>
      <c r="G349" s="272"/>
      <c r="H349" s="272"/>
      <c r="I349" s="273"/>
      <c r="J349" s="124"/>
      <c r="K349" s="274"/>
      <c r="L349" s="124"/>
    </row>
    <row r="350" spans="1:12" s="125" customFormat="1" ht="23.25" customHeight="1" x14ac:dyDescent="0.25">
      <c r="A350" s="122"/>
      <c r="B350" s="271"/>
      <c r="C350" s="272"/>
      <c r="D350" s="272"/>
      <c r="E350" s="272"/>
      <c r="F350" s="272"/>
      <c r="G350" s="272"/>
      <c r="H350" s="272"/>
      <c r="I350" s="273"/>
      <c r="J350" s="124"/>
      <c r="K350" s="274"/>
      <c r="L350" s="124"/>
    </row>
    <row r="351" spans="1:12" s="125" customFormat="1" ht="23.25" customHeight="1" x14ac:dyDescent="0.25">
      <c r="A351" s="122"/>
      <c r="B351" s="271"/>
      <c r="C351" s="272"/>
      <c r="D351" s="272"/>
      <c r="E351" s="272"/>
      <c r="F351" s="272"/>
      <c r="G351" s="272"/>
      <c r="H351" s="272"/>
      <c r="I351" s="273"/>
      <c r="J351" s="124"/>
      <c r="K351" s="274"/>
      <c r="L351" s="124"/>
    </row>
    <row r="352" spans="1:12" s="125" customFormat="1" ht="23.25" customHeight="1" x14ac:dyDescent="0.25">
      <c r="A352" s="122"/>
      <c r="B352" s="271"/>
      <c r="C352" s="272"/>
      <c r="D352" s="272"/>
      <c r="E352" s="272"/>
      <c r="F352" s="272"/>
      <c r="G352" s="272"/>
      <c r="H352" s="272"/>
      <c r="I352" s="273"/>
      <c r="J352" s="124"/>
      <c r="K352" s="274"/>
      <c r="L352" s="124"/>
    </row>
    <row r="353" spans="1:12" s="125" customFormat="1" ht="23.25" customHeight="1" x14ac:dyDescent="0.25">
      <c r="A353" s="122"/>
      <c r="B353" s="271"/>
      <c r="C353" s="272"/>
      <c r="D353" s="272"/>
      <c r="E353" s="272"/>
      <c r="F353" s="272"/>
      <c r="G353" s="272"/>
      <c r="H353" s="272"/>
      <c r="I353" s="273"/>
      <c r="J353" s="124"/>
      <c r="K353" s="274"/>
      <c r="L353" s="124"/>
    </row>
    <row r="354" spans="1:12" s="125" customFormat="1" ht="23.25" customHeight="1" x14ac:dyDescent="0.25">
      <c r="A354" s="122"/>
      <c r="B354" s="271"/>
      <c r="C354" s="272"/>
      <c r="D354" s="272"/>
      <c r="E354" s="272"/>
      <c r="F354" s="272"/>
      <c r="G354" s="272"/>
      <c r="H354" s="272"/>
      <c r="I354" s="273"/>
      <c r="J354" s="124"/>
      <c r="K354" s="274"/>
      <c r="L354" s="124"/>
    </row>
    <row r="355" spans="1:12" s="125" customFormat="1" ht="23.25" customHeight="1" x14ac:dyDescent="0.25">
      <c r="A355" s="122"/>
      <c r="B355" s="271"/>
      <c r="C355" s="272"/>
      <c r="D355" s="272"/>
      <c r="E355" s="272"/>
      <c r="F355" s="272"/>
      <c r="G355" s="272"/>
      <c r="H355" s="272"/>
      <c r="I355" s="273"/>
      <c r="J355" s="124"/>
      <c r="K355" s="274"/>
      <c r="L355" s="124"/>
    </row>
    <row r="356" spans="1:12" s="125" customFormat="1" ht="23.25" customHeight="1" x14ac:dyDescent="0.25">
      <c r="A356" s="122"/>
      <c r="B356" s="271"/>
      <c r="C356" s="272"/>
      <c r="D356" s="272"/>
      <c r="E356" s="272"/>
      <c r="F356" s="272"/>
      <c r="G356" s="272"/>
      <c r="H356" s="272"/>
      <c r="I356" s="273"/>
      <c r="J356" s="124"/>
      <c r="K356" s="274"/>
      <c r="L356" s="124"/>
    </row>
    <row r="357" spans="1:12" s="125" customFormat="1" ht="23.25" customHeight="1" x14ac:dyDescent="0.25">
      <c r="A357" s="122"/>
      <c r="B357" s="271"/>
      <c r="C357" s="272"/>
      <c r="D357" s="272"/>
      <c r="E357" s="272"/>
      <c r="F357" s="272"/>
      <c r="G357" s="272"/>
      <c r="H357" s="272"/>
      <c r="I357" s="273"/>
      <c r="J357" s="124"/>
      <c r="K357" s="274"/>
      <c r="L357" s="124"/>
    </row>
    <row r="358" spans="1:12" s="125" customFormat="1" ht="23.25" customHeight="1" x14ac:dyDescent="0.25">
      <c r="A358" s="122"/>
      <c r="B358" s="271"/>
      <c r="C358" s="272"/>
      <c r="D358" s="272"/>
      <c r="E358" s="272"/>
      <c r="F358" s="272"/>
      <c r="G358" s="272"/>
      <c r="H358" s="272"/>
      <c r="I358" s="273"/>
      <c r="J358" s="124"/>
      <c r="K358" s="274"/>
      <c r="L358" s="124"/>
    </row>
    <row r="359" spans="1:12" s="125" customFormat="1" ht="23.25" customHeight="1" x14ac:dyDescent="0.25">
      <c r="A359" s="122"/>
      <c r="B359" s="271"/>
      <c r="C359" s="272"/>
      <c r="D359" s="272"/>
      <c r="E359" s="272"/>
      <c r="F359" s="272"/>
      <c r="G359" s="272"/>
      <c r="H359" s="272"/>
      <c r="I359" s="273"/>
      <c r="J359" s="124"/>
      <c r="K359" s="274"/>
      <c r="L359" s="124"/>
    </row>
    <row r="360" spans="1:12" s="125" customFormat="1" ht="23.25" customHeight="1" x14ac:dyDescent="0.25">
      <c r="A360" s="122"/>
      <c r="B360" s="271"/>
      <c r="C360" s="272"/>
      <c r="D360" s="272"/>
      <c r="E360" s="272"/>
      <c r="F360" s="272"/>
      <c r="G360" s="272"/>
      <c r="H360" s="272"/>
      <c r="I360" s="273"/>
      <c r="J360" s="124"/>
      <c r="K360" s="274"/>
      <c r="L360" s="124"/>
    </row>
    <row r="361" spans="1:12" s="125" customFormat="1" ht="23.25" customHeight="1" x14ac:dyDescent="0.25">
      <c r="A361" s="122"/>
      <c r="B361" s="271"/>
      <c r="C361" s="272"/>
      <c r="D361" s="272"/>
      <c r="E361" s="272"/>
      <c r="F361" s="272"/>
      <c r="G361" s="272"/>
      <c r="H361" s="272"/>
      <c r="I361" s="273"/>
      <c r="J361" s="124"/>
      <c r="K361" s="274"/>
      <c r="L361" s="124"/>
    </row>
    <row r="362" spans="1:12" s="125" customFormat="1" ht="23.25" customHeight="1" x14ac:dyDescent="0.25">
      <c r="A362" s="122"/>
      <c r="B362" s="271"/>
      <c r="C362" s="272"/>
      <c r="D362" s="272"/>
      <c r="E362" s="272"/>
      <c r="F362" s="272"/>
      <c r="G362" s="272"/>
      <c r="H362" s="272"/>
      <c r="I362" s="273"/>
      <c r="J362" s="124"/>
      <c r="K362" s="274"/>
      <c r="L362" s="124"/>
    </row>
    <row r="363" spans="1:12" s="125" customFormat="1" ht="23.25" customHeight="1" x14ac:dyDescent="0.25">
      <c r="A363" s="122"/>
      <c r="B363" s="271"/>
      <c r="C363" s="272"/>
      <c r="D363" s="272"/>
      <c r="E363" s="272"/>
      <c r="F363" s="272"/>
      <c r="G363" s="272"/>
      <c r="H363" s="272"/>
      <c r="I363" s="273"/>
      <c r="J363" s="124"/>
      <c r="K363" s="274"/>
      <c r="L363" s="124"/>
    </row>
    <row r="364" spans="1:12" s="125" customFormat="1" ht="23.25" customHeight="1" x14ac:dyDescent="0.25">
      <c r="A364" s="122"/>
      <c r="B364" s="271"/>
      <c r="C364" s="272"/>
      <c r="D364" s="272"/>
      <c r="E364" s="272"/>
      <c r="F364" s="272"/>
      <c r="G364" s="272"/>
      <c r="H364" s="272"/>
      <c r="I364" s="273"/>
      <c r="J364" s="124"/>
      <c r="K364" s="274"/>
      <c r="L364" s="124"/>
    </row>
    <row r="365" spans="1:12" s="125" customFormat="1" ht="23.25" customHeight="1" x14ac:dyDescent="0.25">
      <c r="A365" s="122"/>
      <c r="B365" s="271"/>
      <c r="C365" s="272"/>
      <c r="D365" s="272"/>
      <c r="E365" s="272"/>
      <c r="F365" s="272"/>
      <c r="G365" s="272"/>
      <c r="H365" s="272"/>
      <c r="I365" s="273"/>
      <c r="J365" s="124"/>
      <c r="K365" s="274"/>
      <c r="L365" s="124"/>
    </row>
    <row r="366" spans="1:12" s="125" customFormat="1" ht="23.25" customHeight="1" x14ac:dyDescent="0.25">
      <c r="A366" s="122"/>
      <c r="B366" s="271"/>
      <c r="C366" s="272"/>
      <c r="D366" s="272"/>
      <c r="E366" s="272"/>
      <c r="F366" s="272"/>
      <c r="G366" s="272"/>
      <c r="H366" s="272"/>
      <c r="I366" s="273"/>
      <c r="J366" s="124"/>
      <c r="K366" s="274"/>
      <c r="L366" s="124"/>
    </row>
    <row r="367" spans="1:12" s="125" customFormat="1" ht="23.25" customHeight="1" x14ac:dyDescent="0.25">
      <c r="A367" s="122"/>
      <c r="B367" s="271"/>
      <c r="C367" s="272"/>
      <c r="D367" s="272"/>
      <c r="E367" s="272"/>
      <c r="F367" s="272"/>
      <c r="G367" s="272"/>
      <c r="H367" s="272"/>
      <c r="I367" s="273"/>
      <c r="J367" s="124"/>
      <c r="K367" s="274"/>
      <c r="L367" s="124"/>
    </row>
    <row r="368" spans="1:12" s="125" customFormat="1" ht="23.25" customHeight="1" x14ac:dyDescent="0.25">
      <c r="A368" s="122"/>
      <c r="B368" s="271"/>
      <c r="C368" s="272"/>
      <c r="D368" s="272"/>
      <c r="E368" s="272"/>
      <c r="F368" s="272"/>
      <c r="G368" s="272"/>
      <c r="H368" s="272"/>
      <c r="I368" s="273"/>
      <c r="J368" s="124"/>
      <c r="K368" s="274"/>
      <c r="L368" s="124"/>
    </row>
    <row r="369" spans="1:12" s="125" customFormat="1" ht="23.25" customHeight="1" x14ac:dyDescent="0.25">
      <c r="A369" s="122"/>
      <c r="B369" s="271"/>
      <c r="C369" s="272"/>
      <c r="D369" s="272"/>
      <c r="E369" s="272"/>
      <c r="F369" s="272"/>
      <c r="G369" s="272"/>
      <c r="H369" s="272"/>
      <c r="I369" s="273"/>
      <c r="J369" s="124"/>
      <c r="K369" s="274"/>
      <c r="L369" s="124"/>
    </row>
    <row r="370" spans="1:12" s="125" customFormat="1" ht="23.25" customHeight="1" x14ac:dyDescent="0.25">
      <c r="A370" s="122"/>
      <c r="B370" s="271"/>
      <c r="C370" s="272"/>
      <c r="D370" s="272"/>
      <c r="E370" s="272"/>
      <c r="F370" s="272"/>
      <c r="G370" s="272"/>
      <c r="H370" s="272"/>
      <c r="I370" s="273"/>
      <c r="J370" s="124"/>
      <c r="K370" s="274"/>
      <c r="L370" s="124"/>
    </row>
    <row r="371" spans="1:12" s="125" customFormat="1" ht="23.25" customHeight="1" x14ac:dyDescent="0.25">
      <c r="A371" s="122"/>
      <c r="B371" s="271"/>
      <c r="C371" s="272"/>
      <c r="D371" s="272"/>
      <c r="E371" s="272"/>
      <c r="F371" s="272"/>
      <c r="G371" s="272"/>
      <c r="H371" s="272"/>
      <c r="I371" s="273"/>
      <c r="J371" s="124"/>
      <c r="K371" s="274"/>
      <c r="L371" s="124"/>
    </row>
    <row r="372" spans="1:12" s="125" customFormat="1" ht="23.25" customHeight="1" x14ac:dyDescent="0.25">
      <c r="A372" s="122"/>
      <c r="B372" s="271"/>
      <c r="C372" s="272"/>
      <c r="D372" s="272"/>
      <c r="E372" s="272"/>
      <c r="F372" s="272"/>
      <c r="G372" s="272"/>
      <c r="H372" s="272"/>
      <c r="I372" s="273"/>
      <c r="J372" s="124"/>
      <c r="K372" s="274"/>
      <c r="L372" s="124"/>
    </row>
    <row r="373" spans="1:12" s="125" customFormat="1" ht="23.25" customHeight="1" x14ac:dyDescent="0.25">
      <c r="A373" s="122"/>
      <c r="B373" s="271"/>
      <c r="C373" s="272"/>
      <c r="D373" s="272"/>
      <c r="E373" s="272"/>
      <c r="F373" s="272"/>
      <c r="G373" s="272"/>
      <c r="H373" s="272"/>
      <c r="I373" s="273"/>
      <c r="J373" s="124"/>
      <c r="K373" s="274"/>
      <c r="L373" s="124"/>
    </row>
    <row r="374" spans="1:12" s="125" customFormat="1" ht="23.25" customHeight="1" x14ac:dyDescent="0.25">
      <c r="A374" s="122"/>
      <c r="B374" s="271"/>
      <c r="C374" s="272"/>
      <c r="D374" s="272"/>
      <c r="E374" s="272"/>
      <c r="F374" s="272"/>
      <c r="G374" s="272"/>
      <c r="H374" s="272"/>
      <c r="I374" s="273"/>
      <c r="J374" s="124"/>
      <c r="K374" s="274"/>
      <c r="L374" s="124"/>
    </row>
    <row r="375" spans="1:12" s="125" customFormat="1" ht="23.25" customHeight="1" x14ac:dyDescent="0.25">
      <c r="A375" s="122"/>
      <c r="B375" s="271"/>
      <c r="C375" s="272"/>
      <c r="D375" s="272"/>
      <c r="E375" s="272"/>
      <c r="F375" s="272"/>
      <c r="G375" s="272"/>
      <c r="H375" s="272"/>
      <c r="I375" s="273"/>
      <c r="J375" s="124"/>
      <c r="K375" s="274"/>
      <c r="L375" s="124"/>
    </row>
    <row r="376" spans="1:12" s="125" customFormat="1" ht="23.25" customHeight="1" x14ac:dyDescent="0.25">
      <c r="A376" s="122"/>
      <c r="B376" s="271"/>
      <c r="C376" s="272"/>
      <c r="D376" s="272"/>
      <c r="E376" s="272"/>
      <c r="F376" s="272"/>
      <c r="G376" s="272"/>
      <c r="H376" s="272"/>
      <c r="I376" s="273"/>
      <c r="J376" s="124"/>
      <c r="K376" s="274"/>
      <c r="L376" s="124"/>
    </row>
    <row r="377" spans="1:12" s="125" customFormat="1" ht="23.25" customHeight="1" x14ac:dyDescent="0.25">
      <c r="A377" s="122"/>
      <c r="B377" s="271"/>
      <c r="C377" s="272"/>
      <c r="D377" s="272"/>
      <c r="E377" s="272"/>
      <c r="F377" s="272"/>
      <c r="G377" s="272"/>
      <c r="H377" s="272"/>
      <c r="I377" s="273"/>
      <c r="J377" s="124"/>
      <c r="K377" s="274"/>
      <c r="L377" s="124"/>
    </row>
    <row r="378" spans="1:12" s="125" customFormat="1" ht="23.25" customHeight="1" x14ac:dyDescent="0.25">
      <c r="A378" s="122"/>
      <c r="B378" s="271"/>
      <c r="C378" s="272"/>
      <c r="D378" s="272"/>
      <c r="E378" s="272"/>
      <c r="F378" s="272"/>
      <c r="G378" s="272"/>
      <c r="H378" s="272"/>
      <c r="I378" s="273"/>
      <c r="J378" s="124"/>
      <c r="K378" s="274"/>
      <c r="L378" s="124"/>
    </row>
    <row r="379" spans="1:12" s="125" customFormat="1" ht="23.25" customHeight="1" x14ac:dyDescent="0.25">
      <c r="A379" s="122"/>
      <c r="B379" s="271"/>
      <c r="C379" s="272"/>
      <c r="D379" s="272"/>
      <c r="E379" s="272"/>
      <c r="F379" s="272"/>
      <c r="G379" s="272"/>
      <c r="H379" s="272"/>
      <c r="I379" s="273"/>
      <c r="J379" s="124"/>
      <c r="K379" s="274"/>
      <c r="L379" s="124"/>
    </row>
    <row r="380" spans="1:12" s="125" customFormat="1" ht="23.25" customHeight="1" x14ac:dyDescent="0.25">
      <c r="A380" s="122"/>
      <c r="B380" s="271"/>
      <c r="C380" s="272"/>
      <c r="D380" s="272"/>
      <c r="E380" s="272"/>
      <c r="F380" s="272"/>
      <c r="G380" s="272"/>
      <c r="H380" s="272"/>
      <c r="I380" s="273"/>
      <c r="J380" s="124"/>
      <c r="K380" s="274"/>
      <c r="L380" s="124"/>
    </row>
    <row r="381" spans="1:12" s="125" customFormat="1" ht="23.25" customHeight="1" x14ac:dyDescent="0.25">
      <c r="A381" s="122"/>
      <c r="B381" s="271"/>
      <c r="C381" s="272"/>
      <c r="D381" s="272"/>
      <c r="E381" s="272"/>
      <c r="F381" s="272"/>
      <c r="G381" s="272"/>
      <c r="H381" s="272"/>
      <c r="I381" s="273"/>
      <c r="J381" s="124"/>
      <c r="K381" s="274"/>
      <c r="L381" s="124"/>
    </row>
    <row r="382" spans="1:12" s="125" customFormat="1" ht="23.25" customHeight="1" x14ac:dyDescent="0.25">
      <c r="A382" s="122"/>
      <c r="B382" s="271"/>
      <c r="C382" s="272"/>
      <c r="D382" s="272"/>
      <c r="E382" s="272"/>
      <c r="F382" s="272"/>
      <c r="G382" s="272"/>
      <c r="H382" s="272"/>
      <c r="I382" s="273"/>
      <c r="J382" s="124"/>
      <c r="K382" s="274"/>
      <c r="L382" s="124"/>
    </row>
    <row r="383" spans="1:12" s="125" customFormat="1" ht="23.25" customHeight="1" x14ac:dyDescent="0.25">
      <c r="A383" s="122"/>
      <c r="B383" s="271"/>
      <c r="C383" s="272"/>
      <c r="D383" s="272"/>
      <c r="E383" s="272"/>
      <c r="F383" s="272"/>
      <c r="G383" s="272"/>
      <c r="H383" s="272"/>
      <c r="I383" s="273"/>
      <c r="J383" s="124"/>
      <c r="K383" s="274"/>
      <c r="L383" s="124"/>
    </row>
    <row r="384" spans="1:12" s="125" customFormat="1" ht="23.25" customHeight="1" x14ac:dyDescent="0.25">
      <c r="A384" s="122"/>
      <c r="B384" s="271"/>
      <c r="C384" s="272"/>
      <c r="D384" s="272"/>
      <c r="E384" s="272"/>
      <c r="F384" s="272"/>
      <c r="G384" s="272"/>
      <c r="H384" s="272"/>
      <c r="I384" s="273"/>
      <c r="J384" s="124"/>
      <c r="K384" s="274"/>
      <c r="L384" s="124"/>
    </row>
    <row r="385" spans="1:12" s="125" customFormat="1" ht="23.25" customHeight="1" x14ac:dyDescent="0.25">
      <c r="A385" s="122"/>
      <c r="B385" s="271"/>
      <c r="C385" s="272"/>
      <c r="D385" s="272"/>
      <c r="E385" s="272"/>
      <c r="F385" s="272"/>
      <c r="G385" s="272"/>
      <c r="H385" s="272"/>
      <c r="I385" s="273"/>
      <c r="J385" s="124"/>
      <c r="K385" s="274"/>
      <c r="L385" s="124"/>
    </row>
    <row r="386" spans="1:12" s="125" customFormat="1" ht="23.25" customHeight="1" x14ac:dyDescent="0.25">
      <c r="A386" s="122"/>
      <c r="B386" s="271"/>
      <c r="C386" s="272"/>
      <c r="D386" s="272"/>
      <c r="E386" s="272"/>
      <c r="F386" s="272"/>
      <c r="G386" s="272"/>
      <c r="H386" s="272"/>
      <c r="I386" s="273"/>
      <c r="J386" s="124"/>
      <c r="K386" s="274"/>
      <c r="L386" s="124"/>
    </row>
    <row r="387" spans="1:12" s="125" customFormat="1" ht="23.25" customHeight="1" x14ac:dyDescent="0.25">
      <c r="A387" s="122"/>
      <c r="B387" s="271"/>
      <c r="C387" s="272"/>
      <c r="D387" s="272"/>
      <c r="E387" s="272"/>
      <c r="F387" s="272"/>
      <c r="G387" s="272"/>
      <c r="H387" s="272"/>
      <c r="I387" s="273"/>
      <c r="J387" s="124"/>
      <c r="K387" s="274"/>
      <c r="L387" s="124"/>
    </row>
    <row r="388" spans="1:12" s="125" customFormat="1" ht="23.25" customHeight="1" x14ac:dyDescent="0.25">
      <c r="A388" s="122"/>
      <c r="B388" s="271"/>
      <c r="C388" s="272"/>
      <c r="D388" s="272"/>
      <c r="E388" s="272"/>
      <c r="F388" s="272"/>
      <c r="G388" s="272"/>
      <c r="H388" s="272"/>
      <c r="I388" s="273"/>
      <c r="J388" s="124"/>
      <c r="K388" s="274"/>
      <c r="L388" s="124"/>
    </row>
    <row r="389" spans="1:12" s="125" customFormat="1" ht="23.25" customHeight="1" x14ac:dyDescent="0.25">
      <c r="A389" s="122"/>
      <c r="B389" s="271"/>
      <c r="C389" s="272"/>
      <c r="D389" s="272"/>
      <c r="E389" s="272"/>
      <c r="F389" s="272"/>
      <c r="G389" s="272"/>
      <c r="H389" s="272"/>
      <c r="I389" s="273"/>
      <c r="J389" s="124"/>
      <c r="K389" s="274"/>
      <c r="L389" s="124"/>
    </row>
    <row r="390" spans="1:12" s="125" customFormat="1" ht="23.25" customHeight="1" x14ac:dyDescent="0.25">
      <c r="A390" s="122"/>
      <c r="B390" s="271"/>
      <c r="C390" s="272"/>
      <c r="D390" s="272"/>
      <c r="E390" s="272"/>
      <c r="F390" s="272"/>
      <c r="G390" s="272"/>
      <c r="H390" s="272"/>
      <c r="I390" s="273"/>
      <c r="J390" s="124"/>
      <c r="K390" s="274"/>
      <c r="L390" s="124"/>
    </row>
    <row r="391" spans="1:12" s="125" customFormat="1" ht="23.25" customHeight="1" x14ac:dyDescent="0.25">
      <c r="A391" s="122"/>
      <c r="B391" s="271"/>
      <c r="C391" s="272"/>
      <c r="D391" s="272"/>
      <c r="E391" s="272"/>
      <c r="F391" s="272"/>
      <c r="G391" s="272"/>
      <c r="H391" s="272"/>
      <c r="I391" s="273"/>
      <c r="J391" s="124"/>
      <c r="K391" s="274"/>
      <c r="L391" s="124"/>
    </row>
    <row r="392" spans="1:12" s="125" customFormat="1" ht="23.25" customHeight="1" x14ac:dyDescent="0.25">
      <c r="A392" s="122"/>
      <c r="B392" s="271"/>
      <c r="C392" s="272"/>
      <c r="D392" s="272"/>
      <c r="E392" s="272"/>
      <c r="F392" s="272"/>
      <c r="G392" s="272"/>
      <c r="H392" s="272"/>
      <c r="I392" s="273"/>
      <c r="J392" s="124"/>
      <c r="K392" s="274"/>
      <c r="L392" s="124"/>
    </row>
    <row r="393" spans="1:12" s="125" customFormat="1" ht="23.25" customHeight="1" x14ac:dyDescent="0.25">
      <c r="A393" s="122"/>
      <c r="B393" s="271"/>
      <c r="C393" s="272"/>
      <c r="D393" s="272"/>
      <c r="E393" s="272"/>
      <c r="F393" s="272"/>
      <c r="G393" s="272"/>
      <c r="H393" s="272"/>
      <c r="I393" s="273"/>
      <c r="J393" s="124"/>
      <c r="K393" s="274"/>
      <c r="L393" s="124"/>
    </row>
    <row r="394" spans="1:12" s="125" customFormat="1" ht="23.25" customHeight="1" x14ac:dyDescent="0.25">
      <c r="A394" s="122"/>
      <c r="B394" s="271"/>
      <c r="C394" s="272"/>
      <c r="D394" s="272"/>
      <c r="E394" s="272"/>
      <c r="F394" s="272"/>
      <c r="G394" s="272"/>
      <c r="H394" s="272"/>
      <c r="I394" s="273"/>
      <c r="J394" s="124"/>
      <c r="K394" s="274"/>
      <c r="L394" s="124"/>
    </row>
    <row r="395" spans="1:12" s="125" customFormat="1" ht="23.25" customHeight="1" x14ac:dyDescent="0.25">
      <c r="A395" s="122"/>
      <c r="B395" s="271"/>
      <c r="C395" s="272"/>
      <c r="D395" s="272"/>
      <c r="E395" s="272"/>
      <c r="F395" s="272"/>
      <c r="G395" s="272"/>
      <c r="H395" s="272"/>
      <c r="I395" s="273"/>
      <c r="J395" s="124"/>
      <c r="K395" s="274"/>
      <c r="L395" s="124"/>
    </row>
    <row r="396" spans="1:12" s="125" customFormat="1" ht="23.25" customHeight="1" x14ac:dyDescent="0.25">
      <c r="A396" s="122"/>
      <c r="B396" s="271"/>
      <c r="C396" s="272"/>
      <c r="D396" s="272"/>
      <c r="E396" s="272"/>
      <c r="F396" s="272"/>
      <c r="G396" s="272"/>
      <c r="H396" s="272"/>
      <c r="I396" s="273"/>
      <c r="J396" s="124"/>
      <c r="K396" s="274"/>
      <c r="L396" s="124"/>
    </row>
    <row r="397" spans="1:12" s="125" customFormat="1" ht="23.25" customHeight="1" x14ac:dyDescent="0.25">
      <c r="A397" s="122"/>
      <c r="B397" s="271"/>
      <c r="C397" s="272"/>
      <c r="D397" s="272"/>
      <c r="E397" s="272"/>
      <c r="F397" s="272"/>
      <c r="G397" s="272"/>
      <c r="H397" s="272"/>
      <c r="I397" s="273"/>
      <c r="J397" s="124"/>
      <c r="K397" s="274"/>
      <c r="L397" s="124"/>
    </row>
    <row r="398" spans="1:12" s="125" customFormat="1" ht="23.25" customHeight="1" x14ac:dyDescent="0.25">
      <c r="A398" s="122"/>
      <c r="B398" s="271"/>
      <c r="C398" s="272"/>
      <c r="D398" s="272"/>
      <c r="E398" s="272"/>
      <c r="F398" s="272"/>
      <c r="G398" s="272"/>
      <c r="H398" s="272"/>
      <c r="I398" s="273"/>
      <c r="J398" s="124"/>
      <c r="K398" s="274"/>
      <c r="L398" s="124"/>
    </row>
    <row r="399" spans="1:12" s="125" customFormat="1" ht="23.25" customHeight="1" x14ac:dyDescent="0.25">
      <c r="A399" s="122"/>
      <c r="B399" s="271"/>
      <c r="C399" s="272"/>
      <c r="D399" s="272"/>
      <c r="E399" s="272"/>
      <c r="F399" s="272"/>
      <c r="G399" s="272"/>
      <c r="H399" s="272"/>
      <c r="I399" s="273"/>
      <c r="J399" s="124"/>
      <c r="K399" s="274"/>
      <c r="L399" s="124"/>
    </row>
    <row r="400" spans="1:12" s="125" customFormat="1" ht="23.25" customHeight="1" x14ac:dyDescent="0.25">
      <c r="A400" s="122"/>
      <c r="B400" s="271"/>
      <c r="C400" s="272"/>
      <c r="D400" s="272"/>
      <c r="E400" s="272"/>
      <c r="F400" s="272"/>
      <c r="G400" s="272"/>
      <c r="H400" s="272"/>
      <c r="I400" s="273"/>
      <c r="J400" s="124"/>
      <c r="K400" s="274"/>
      <c r="L400" s="124"/>
    </row>
    <row r="401" spans="1:12" s="125" customFormat="1" ht="23.25" customHeight="1" x14ac:dyDescent="0.25">
      <c r="A401" s="122"/>
      <c r="B401" s="271"/>
      <c r="C401" s="272"/>
      <c r="D401" s="272"/>
      <c r="E401" s="272"/>
      <c r="F401" s="272"/>
      <c r="G401" s="272"/>
      <c r="H401" s="272"/>
      <c r="I401" s="273"/>
      <c r="J401" s="124"/>
      <c r="K401" s="274"/>
      <c r="L401" s="124"/>
    </row>
    <row r="402" spans="1:12" s="125" customFormat="1" ht="23.25" customHeight="1" x14ac:dyDescent="0.25">
      <c r="A402" s="122"/>
      <c r="B402" s="271"/>
      <c r="C402" s="272"/>
      <c r="D402" s="272"/>
      <c r="E402" s="272"/>
      <c r="F402" s="272"/>
      <c r="G402" s="272"/>
      <c r="H402" s="272"/>
      <c r="I402" s="273"/>
      <c r="J402" s="124"/>
      <c r="K402" s="274"/>
      <c r="L402" s="124"/>
    </row>
    <row r="403" spans="1:12" s="125" customFormat="1" ht="23.25" customHeight="1" x14ac:dyDescent="0.25">
      <c r="A403" s="122"/>
      <c r="B403" s="271"/>
      <c r="C403" s="272"/>
      <c r="D403" s="272"/>
      <c r="E403" s="272"/>
      <c r="F403" s="272"/>
      <c r="G403" s="272"/>
      <c r="H403" s="272"/>
      <c r="I403" s="273"/>
      <c r="J403" s="124"/>
      <c r="K403" s="274"/>
      <c r="L403" s="124"/>
    </row>
    <row r="404" spans="1:12" s="125" customFormat="1" ht="23.25" customHeight="1" x14ac:dyDescent="0.25">
      <c r="A404" s="122"/>
      <c r="B404" s="271"/>
      <c r="C404" s="272"/>
      <c r="D404" s="272"/>
      <c r="E404" s="272"/>
      <c r="F404" s="272"/>
      <c r="G404" s="272"/>
      <c r="H404" s="272"/>
      <c r="I404" s="273"/>
      <c r="J404" s="124"/>
      <c r="K404" s="274"/>
      <c r="L404" s="124"/>
    </row>
    <row r="405" spans="1:12" s="125" customFormat="1" ht="23.25" customHeight="1" x14ac:dyDescent="0.25">
      <c r="A405" s="122"/>
      <c r="B405" s="271"/>
      <c r="C405" s="272"/>
      <c r="D405" s="272"/>
      <c r="E405" s="272"/>
      <c r="F405" s="272"/>
      <c r="G405" s="272"/>
      <c r="H405" s="272"/>
      <c r="I405" s="273"/>
      <c r="J405" s="124"/>
      <c r="K405" s="274"/>
      <c r="L405" s="124"/>
    </row>
    <row r="406" spans="1:12" s="125" customFormat="1" ht="23.25" customHeight="1" x14ac:dyDescent="0.25">
      <c r="A406" s="122"/>
      <c r="B406" s="271"/>
      <c r="C406" s="272"/>
      <c r="D406" s="272"/>
      <c r="E406" s="272"/>
      <c r="F406" s="272"/>
      <c r="G406" s="272"/>
      <c r="H406" s="272"/>
      <c r="I406" s="273"/>
      <c r="J406" s="124"/>
      <c r="K406" s="274"/>
      <c r="L406" s="124"/>
    </row>
    <row r="407" spans="1:12" s="125" customFormat="1" ht="23.25" customHeight="1" x14ac:dyDescent="0.25">
      <c r="A407" s="122"/>
      <c r="B407" s="271"/>
      <c r="C407" s="272"/>
      <c r="D407" s="272"/>
      <c r="E407" s="272"/>
      <c r="F407" s="272"/>
      <c r="G407" s="272"/>
      <c r="H407" s="272"/>
      <c r="I407" s="273"/>
      <c r="J407" s="124"/>
      <c r="K407" s="274"/>
      <c r="L407" s="124"/>
    </row>
    <row r="408" spans="1:12" s="125" customFormat="1" ht="23.25" customHeight="1" x14ac:dyDescent="0.25">
      <c r="A408" s="122"/>
      <c r="B408" s="271"/>
      <c r="C408" s="272"/>
      <c r="D408" s="272"/>
      <c r="E408" s="272"/>
      <c r="F408" s="272"/>
      <c r="G408" s="272"/>
      <c r="H408" s="272"/>
      <c r="I408" s="273"/>
      <c r="J408" s="124"/>
      <c r="K408" s="274"/>
      <c r="L408" s="124"/>
    </row>
    <row r="409" spans="1:12" s="125" customFormat="1" ht="23.25" customHeight="1" x14ac:dyDescent="0.25">
      <c r="A409" s="122"/>
      <c r="B409" s="271"/>
      <c r="C409" s="272"/>
      <c r="D409" s="272"/>
      <c r="E409" s="272"/>
      <c r="F409" s="272"/>
      <c r="G409" s="272"/>
      <c r="H409" s="272"/>
      <c r="I409" s="273"/>
      <c r="J409" s="124"/>
      <c r="K409" s="274"/>
      <c r="L409" s="124"/>
    </row>
    <row r="410" spans="1:12" s="125" customFormat="1" ht="23.25" customHeight="1" x14ac:dyDescent="0.25">
      <c r="A410" s="122"/>
      <c r="B410" s="271"/>
      <c r="C410" s="272"/>
      <c r="D410" s="272"/>
      <c r="E410" s="272"/>
      <c r="F410" s="272"/>
      <c r="G410" s="272"/>
      <c r="H410" s="272"/>
      <c r="I410" s="273"/>
      <c r="J410" s="124"/>
      <c r="K410" s="274"/>
      <c r="L410" s="124"/>
    </row>
    <row r="411" spans="1:12" s="125" customFormat="1" ht="23.25" customHeight="1" x14ac:dyDescent="0.25">
      <c r="A411" s="122"/>
      <c r="B411" s="271"/>
      <c r="C411" s="272"/>
      <c r="D411" s="272"/>
      <c r="E411" s="272"/>
      <c r="F411" s="272"/>
      <c r="G411" s="272"/>
      <c r="H411" s="272"/>
      <c r="I411" s="273"/>
      <c r="J411" s="124"/>
      <c r="K411" s="274"/>
      <c r="L411" s="124"/>
    </row>
    <row r="412" spans="1:12" s="125" customFormat="1" ht="23.25" customHeight="1" x14ac:dyDescent="0.25">
      <c r="A412" s="122"/>
      <c r="B412" s="271"/>
      <c r="C412" s="272"/>
      <c r="D412" s="272"/>
      <c r="E412" s="272"/>
      <c r="F412" s="272"/>
      <c r="G412" s="272"/>
      <c r="H412" s="272"/>
      <c r="I412" s="273"/>
      <c r="J412" s="124"/>
      <c r="K412" s="274"/>
      <c r="L412" s="124"/>
    </row>
    <row r="413" spans="1:12" s="125" customFormat="1" ht="23.25" customHeight="1" x14ac:dyDescent="0.25">
      <c r="A413" s="122"/>
      <c r="B413" s="271"/>
      <c r="C413" s="272"/>
      <c r="D413" s="272"/>
      <c r="E413" s="272"/>
      <c r="F413" s="272"/>
      <c r="G413" s="272"/>
      <c r="H413" s="272"/>
      <c r="I413" s="273"/>
      <c r="J413" s="124"/>
      <c r="K413" s="274"/>
      <c r="L413" s="124"/>
    </row>
    <row r="414" spans="1:12" s="125" customFormat="1" ht="23.25" customHeight="1" x14ac:dyDescent="0.25">
      <c r="A414" s="122"/>
      <c r="B414" s="271"/>
      <c r="C414" s="272"/>
      <c r="D414" s="272"/>
      <c r="E414" s="272"/>
      <c r="F414" s="272"/>
      <c r="G414" s="272"/>
      <c r="H414" s="272"/>
      <c r="I414" s="273"/>
      <c r="J414" s="124"/>
      <c r="K414" s="274"/>
      <c r="L414" s="124"/>
    </row>
    <row r="415" spans="1:12" s="125" customFormat="1" ht="23.25" customHeight="1" x14ac:dyDescent="0.25">
      <c r="A415" s="122"/>
      <c r="B415" s="271"/>
      <c r="C415" s="272"/>
      <c r="D415" s="272"/>
      <c r="E415" s="272"/>
      <c r="F415" s="272"/>
      <c r="G415" s="272"/>
      <c r="H415" s="272"/>
      <c r="I415" s="273"/>
      <c r="J415" s="124"/>
      <c r="K415" s="274"/>
      <c r="L415" s="124"/>
    </row>
    <row r="416" spans="1:12" s="125" customFormat="1" ht="23.25" customHeight="1" x14ac:dyDescent="0.25">
      <c r="A416" s="122"/>
      <c r="B416" s="271"/>
      <c r="C416" s="272"/>
      <c r="D416" s="272"/>
      <c r="E416" s="272"/>
      <c r="F416" s="272"/>
      <c r="G416" s="272"/>
      <c r="H416" s="272"/>
      <c r="I416" s="273"/>
      <c r="J416" s="124"/>
      <c r="K416" s="274"/>
      <c r="L416" s="124"/>
    </row>
    <row r="417" spans="1:12" s="125" customFormat="1" ht="23.25" customHeight="1" x14ac:dyDescent="0.25">
      <c r="A417" s="122"/>
      <c r="B417" s="271"/>
      <c r="C417" s="272"/>
      <c r="D417" s="272"/>
      <c r="E417" s="272"/>
      <c r="F417" s="272"/>
      <c r="G417" s="272"/>
      <c r="H417" s="272"/>
      <c r="I417" s="273"/>
      <c r="J417" s="124"/>
      <c r="K417" s="274"/>
      <c r="L417" s="124"/>
    </row>
    <row r="418" spans="1:12" s="125" customFormat="1" ht="23.25" customHeight="1" x14ac:dyDescent="0.25">
      <c r="A418" s="122"/>
      <c r="B418" s="271"/>
      <c r="C418" s="272"/>
      <c r="D418" s="272"/>
      <c r="E418" s="272"/>
      <c r="F418" s="272"/>
      <c r="G418" s="272"/>
      <c r="H418" s="272"/>
      <c r="I418" s="273"/>
      <c r="J418" s="124"/>
      <c r="K418" s="274"/>
      <c r="L418" s="124"/>
    </row>
    <row r="419" spans="1:12" s="125" customFormat="1" ht="23.25" customHeight="1" x14ac:dyDescent="0.25">
      <c r="A419" s="122"/>
      <c r="B419" s="271"/>
      <c r="C419" s="272"/>
      <c r="D419" s="272"/>
      <c r="E419" s="272"/>
      <c r="F419" s="272"/>
      <c r="G419" s="272"/>
      <c r="H419" s="272"/>
      <c r="I419" s="273"/>
      <c r="J419" s="124"/>
      <c r="K419" s="274"/>
      <c r="L419" s="124"/>
    </row>
    <row r="420" spans="1:12" s="125" customFormat="1" ht="23.25" customHeight="1" x14ac:dyDescent="0.25">
      <c r="A420" s="122"/>
      <c r="B420" s="271"/>
      <c r="C420" s="272"/>
      <c r="D420" s="272"/>
      <c r="E420" s="272"/>
      <c r="F420" s="272"/>
      <c r="G420" s="272"/>
      <c r="H420" s="272"/>
      <c r="I420" s="273"/>
      <c r="J420" s="124"/>
      <c r="K420" s="274"/>
      <c r="L420" s="124"/>
    </row>
    <row r="421" spans="1:12" s="125" customFormat="1" ht="23.25" customHeight="1" x14ac:dyDescent="0.25">
      <c r="A421" s="122"/>
      <c r="B421" s="271"/>
      <c r="C421" s="272"/>
      <c r="D421" s="272"/>
      <c r="E421" s="272"/>
      <c r="F421" s="272"/>
      <c r="G421" s="272"/>
      <c r="H421" s="272"/>
      <c r="I421" s="273"/>
      <c r="J421" s="124"/>
      <c r="K421" s="274"/>
      <c r="L421" s="124"/>
    </row>
    <row r="422" spans="1:12" s="125" customFormat="1" ht="23.25" customHeight="1" x14ac:dyDescent="0.25">
      <c r="A422" s="122"/>
      <c r="B422" s="271"/>
      <c r="C422" s="272"/>
      <c r="D422" s="272"/>
      <c r="E422" s="272"/>
      <c r="F422" s="272"/>
      <c r="G422" s="272"/>
      <c r="H422" s="272"/>
      <c r="I422" s="273"/>
      <c r="J422" s="124"/>
      <c r="K422" s="274"/>
      <c r="L422" s="124"/>
    </row>
    <row r="423" spans="1:12" s="125" customFormat="1" ht="23.25" customHeight="1" x14ac:dyDescent="0.25">
      <c r="A423" s="122"/>
      <c r="B423" s="271"/>
      <c r="C423" s="272"/>
      <c r="D423" s="272"/>
      <c r="E423" s="272"/>
      <c r="F423" s="272"/>
      <c r="G423" s="272"/>
      <c r="H423" s="272"/>
      <c r="I423" s="273"/>
      <c r="J423" s="124"/>
      <c r="K423" s="274"/>
      <c r="L423" s="124"/>
    </row>
    <row r="424" spans="1:12" s="125" customFormat="1" ht="23.25" customHeight="1" x14ac:dyDescent="0.25">
      <c r="A424" s="122"/>
      <c r="B424" s="271"/>
      <c r="C424" s="272"/>
      <c r="D424" s="272"/>
      <c r="E424" s="272"/>
      <c r="F424" s="272"/>
      <c r="G424" s="272"/>
      <c r="H424" s="272"/>
      <c r="I424" s="273"/>
      <c r="J424" s="124"/>
      <c r="K424" s="274"/>
      <c r="L424" s="124"/>
    </row>
    <row r="425" spans="1:12" s="125" customFormat="1" ht="23.25" customHeight="1" x14ac:dyDescent="0.25">
      <c r="A425" s="122"/>
      <c r="B425" s="271"/>
      <c r="C425" s="272"/>
      <c r="D425" s="272"/>
      <c r="E425" s="272"/>
      <c r="F425" s="272"/>
      <c r="G425" s="272"/>
      <c r="H425" s="272"/>
      <c r="I425" s="273"/>
      <c r="J425" s="124"/>
      <c r="K425" s="274"/>
      <c r="L425" s="124"/>
    </row>
    <row r="426" spans="1:12" s="125" customFormat="1" ht="23.25" customHeight="1" x14ac:dyDescent="0.25">
      <c r="A426" s="122"/>
      <c r="B426" s="271"/>
      <c r="C426" s="272"/>
      <c r="D426" s="272"/>
      <c r="E426" s="272"/>
      <c r="F426" s="272"/>
      <c r="G426" s="272"/>
      <c r="H426" s="272"/>
      <c r="I426" s="273"/>
      <c r="J426" s="124"/>
      <c r="K426" s="274"/>
      <c r="L426" s="124"/>
    </row>
    <row r="427" spans="1:12" s="125" customFormat="1" ht="23.25" customHeight="1" x14ac:dyDescent="0.25">
      <c r="A427" s="122"/>
      <c r="B427" s="271"/>
      <c r="C427" s="272"/>
      <c r="D427" s="272"/>
      <c r="E427" s="272"/>
      <c r="F427" s="272"/>
      <c r="G427" s="272"/>
      <c r="H427" s="272"/>
      <c r="I427" s="273"/>
      <c r="J427" s="124"/>
      <c r="K427" s="274"/>
      <c r="L427" s="124"/>
    </row>
    <row r="428" spans="1:12" s="125" customFormat="1" ht="23.25" customHeight="1" x14ac:dyDescent="0.25">
      <c r="A428" s="122"/>
      <c r="B428" s="271"/>
      <c r="C428" s="272"/>
      <c r="D428" s="272"/>
      <c r="E428" s="272"/>
      <c r="F428" s="272"/>
      <c r="G428" s="272"/>
      <c r="H428" s="272"/>
      <c r="I428" s="273"/>
      <c r="J428" s="124"/>
      <c r="K428" s="274"/>
      <c r="L428" s="124"/>
    </row>
    <row r="429" spans="1:12" s="125" customFormat="1" ht="23.25" customHeight="1" x14ac:dyDescent="0.25">
      <c r="A429" s="122"/>
      <c r="B429" s="271"/>
      <c r="C429" s="272"/>
      <c r="D429" s="272"/>
      <c r="E429" s="272"/>
      <c r="F429" s="272"/>
      <c r="G429" s="272"/>
      <c r="H429" s="272"/>
      <c r="I429" s="273"/>
      <c r="J429" s="124"/>
      <c r="K429" s="274"/>
      <c r="L429" s="124"/>
    </row>
    <row r="430" spans="1:12" s="125" customFormat="1" ht="23.25" customHeight="1" x14ac:dyDescent="0.25">
      <c r="A430" s="122"/>
      <c r="B430" s="271"/>
      <c r="C430" s="272"/>
      <c r="D430" s="272"/>
      <c r="E430" s="272"/>
      <c r="F430" s="272"/>
      <c r="G430" s="272"/>
      <c r="H430" s="272"/>
      <c r="I430" s="273"/>
      <c r="J430" s="124"/>
      <c r="K430" s="274"/>
      <c r="L430" s="124"/>
    </row>
    <row r="431" spans="1:12" s="125" customFormat="1" ht="23.25" customHeight="1" x14ac:dyDescent="0.25">
      <c r="A431" s="122"/>
      <c r="B431" s="271"/>
      <c r="C431" s="272"/>
      <c r="D431" s="272"/>
      <c r="E431" s="272"/>
      <c r="F431" s="272"/>
      <c r="G431" s="272"/>
      <c r="H431" s="272"/>
      <c r="I431" s="273"/>
      <c r="J431" s="124"/>
      <c r="K431" s="274"/>
      <c r="L431" s="124"/>
    </row>
    <row r="432" spans="1:12" s="125" customFormat="1" ht="23.25" customHeight="1" x14ac:dyDescent="0.25">
      <c r="A432" s="122"/>
      <c r="B432" s="271"/>
      <c r="C432" s="272"/>
      <c r="D432" s="272"/>
      <c r="E432" s="272"/>
      <c r="F432" s="272"/>
      <c r="G432" s="272"/>
      <c r="H432" s="272"/>
      <c r="I432" s="273"/>
      <c r="J432" s="124"/>
      <c r="K432" s="274"/>
      <c r="L432" s="124"/>
    </row>
    <row r="433" spans="1:12" s="125" customFormat="1" ht="23.25" customHeight="1" x14ac:dyDescent="0.25">
      <c r="A433" s="122"/>
      <c r="B433" s="271"/>
      <c r="C433" s="272"/>
      <c r="D433" s="272"/>
      <c r="E433" s="272"/>
      <c r="F433" s="272"/>
      <c r="G433" s="272"/>
      <c r="H433" s="272"/>
      <c r="I433" s="273"/>
      <c r="J433" s="124"/>
      <c r="K433" s="274"/>
      <c r="L433" s="124"/>
    </row>
    <row r="434" spans="1:12" s="125" customFormat="1" ht="23.25" customHeight="1" x14ac:dyDescent="0.25">
      <c r="A434" s="122"/>
      <c r="B434" s="271"/>
      <c r="C434" s="272"/>
      <c r="D434" s="272"/>
      <c r="E434" s="272"/>
      <c r="F434" s="272"/>
      <c r="G434" s="272"/>
      <c r="H434" s="272"/>
      <c r="I434" s="273"/>
      <c r="J434" s="124"/>
      <c r="K434" s="274"/>
      <c r="L434" s="124"/>
    </row>
    <row r="435" spans="1:12" s="125" customFormat="1" ht="23.25" customHeight="1" x14ac:dyDescent="0.25">
      <c r="A435" s="122"/>
      <c r="B435" s="271"/>
      <c r="C435" s="272"/>
      <c r="D435" s="272"/>
      <c r="E435" s="272"/>
      <c r="F435" s="272"/>
      <c r="G435" s="272"/>
      <c r="H435" s="272"/>
      <c r="I435" s="273"/>
      <c r="J435" s="124"/>
      <c r="K435" s="274"/>
      <c r="L435" s="124"/>
    </row>
    <row r="436" spans="1:12" s="125" customFormat="1" ht="23.25" customHeight="1" x14ac:dyDescent="0.25">
      <c r="A436" s="122"/>
      <c r="B436" s="271"/>
      <c r="C436" s="272"/>
      <c r="D436" s="272"/>
      <c r="E436" s="272"/>
      <c r="F436" s="272"/>
      <c r="G436" s="272"/>
      <c r="H436" s="272"/>
      <c r="I436" s="273"/>
      <c r="J436" s="124"/>
      <c r="K436" s="274"/>
      <c r="L436" s="124"/>
    </row>
    <row r="437" spans="1:12" s="125" customFormat="1" ht="23.25" customHeight="1" x14ac:dyDescent="0.25">
      <c r="A437" s="122"/>
      <c r="B437" s="271"/>
      <c r="C437" s="272"/>
      <c r="D437" s="272"/>
      <c r="E437" s="272"/>
      <c r="F437" s="272"/>
      <c r="G437" s="272"/>
      <c r="H437" s="272"/>
      <c r="I437" s="273"/>
      <c r="J437" s="124"/>
      <c r="K437" s="274"/>
      <c r="L437" s="124"/>
    </row>
    <row r="438" spans="1:12" s="125" customFormat="1" ht="23.25" customHeight="1" x14ac:dyDescent="0.25">
      <c r="A438" s="122"/>
      <c r="B438" s="271"/>
      <c r="C438" s="272"/>
      <c r="D438" s="272"/>
      <c r="E438" s="272"/>
      <c r="F438" s="272"/>
      <c r="G438" s="272"/>
      <c r="H438" s="272"/>
      <c r="I438" s="273"/>
      <c r="J438" s="124"/>
      <c r="K438" s="274"/>
      <c r="L438" s="124"/>
    </row>
    <row r="439" spans="1:12" s="125" customFormat="1" ht="23.25" customHeight="1" x14ac:dyDescent="0.25">
      <c r="A439" s="122"/>
      <c r="B439" s="271"/>
      <c r="C439" s="272"/>
      <c r="D439" s="272"/>
      <c r="E439" s="272"/>
      <c r="F439" s="272"/>
      <c r="G439" s="272"/>
      <c r="H439" s="272"/>
      <c r="I439" s="273"/>
      <c r="J439" s="124"/>
      <c r="K439" s="274"/>
      <c r="L439" s="124"/>
    </row>
    <row r="440" spans="1:12" s="125" customFormat="1" ht="23.25" customHeight="1" x14ac:dyDescent="0.25">
      <c r="A440" s="122"/>
      <c r="B440" s="271"/>
      <c r="C440" s="272"/>
      <c r="D440" s="272"/>
      <c r="E440" s="272"/>
      <c r="F440" s="272"/>
      <c r="G440" s="272"/>
      <c r="H440" s="272"/>
      <c r="I440" s="273"/>
      <c r="J440" s="124"/>
      <c r="K440" s="274"/>
      <c r="L440" s="124"/>
    </row>
    <row r="441" spans="1:12" s="125" customFormat="1" ht="23.25" customHeight="1" x14ac:dyDescent="0.25">
      <c r="A441" s="122"/>
      <c r="B441" s="271"/>
      <c r="C441" s="272"/>
      <c r="D441" s="272"/>
      <c r="E441" s="272"/>
      <c r="F441" s="272"/>
      <c r="G441" s="272"/>
      <c r="H441" s="272"/>
      <c r="I441" s="273"/>
      <c r="J441" s="124"/>
      <c r="K441" s="274"/>
      <c r="L441" s="124"/>
    </row>
    <row r="442" spans="1:12" s="125" customFormat="1" ht="23.25" customHeight="1" x14ac:dyDescent="0.25">
      <c r="A442" s="122"/>
      <c r="B442" s="271"/>
      <c r="C442" s="272"/>
      <c r="D442" s="272"/>
      <c r="E442" s="272"/>
      <c r="F442" s="272"/>
      <c r="G442" s="272"/>
      <c r="H442" s="272"/>
      <c r="I442" s="273"/>
      <c r="J442" s="124"/>
      <c r="K442" s="274"/>
      <c r="L442" s="124"/>
    </row>
    <row r="443" spans="1:12" s="125" customFormat="1" ht="23.25" customHeight="1" x14ac:dyDescent="0.25">
      <c r="A443" s="122"/>
      <c r="B443" s="271"/>
      <c r="C443" s="272"/>
      <c r="D443" s="272"/>
      <c r="E443" s="272"/>
      <c r="F443" s="272"/>
      <c r="G443" s="272"/>
      <c r="H443" s="272"/>
      <c r="I443" s="273"/>
      <c r="J443" s="124"/>
      <c r="K443" s="274"/>
      <c r="L443" s="124"/>
    </row>
    <row r="444" spans="1:12" s="125" customFormat="1" ht="23.25" customHeight="1" x14ac:dyDescent="0.25">
      <c r="A444" s="122"/>
      <c r="B444" s="271"/>
      <c r="C444" s="272"/>
      <c r="D444" s="272"/>
      <c r="E444" s="272"/>
      <c r="F444" s="272"/>
      <c r="G444" s="272"/>
      <c r="H444" s="272"/>
      <c r="I444" s="273"/>
      <c r="J444" s="124"/>
      <c r="K444" s="274"/>
      <c r="L444" s="124"/>
    </row>
    <row r="445" spans="1:12" s="125" customFormat="1" ht="23.25" customHeight="1" x14ac:dyDescent="0.25">
      <c r="A445" s="122"/>
      <c r="B445" s="271"/>
      <c r="C445" s="272"/>
      <c r="D445" s="272"/>
      <c r="E445" s="272"/>
      <c r="F445" s="272"/>
      <c r="G445" s="272"/>
      <c r="H445" s="272"/>
      <c r="I445" s="273"/>
      <c r="J445" s="124"/>
      <c r="K445" s="274"/>
      <c r="L445" s="124"/>
    </row>
    <row r="446" spans="1:12" s="125" customFormat="1" ht="23.25" customHeight="1" x14ac:dyDescent="0.25">
      <c r="A446" s="122"/>
      <c r="B446" s="271"/>
      <c r="C446" s="272"/>
      <c r="D446" s="272"/>
      <c r="E446" s="272"/>
      <c r="F446" s="272"/>
      <c r="G446" s="272"/>
      <c r="H446" s="272"/>
      <c r="I446" s="273"/>
      <c r="J446" s="124"/>
      <c r="K446" s="274"/>
      <c r="L446" s="124"/>
    </row>
    <row r="447" spans="1:12" s="125" customFormat="1" ht="23.25" customHeight="1" x14ac:dyDescent="0.25">
      <c r="A447" s="122"/>
      <c r="B447" s="271"/>
      <c r="C447" s="272"/>
      <c r="D447" s="272"/>
      <c r="E447" s="272"/>
      <c r="F447" s="272"/>
      <c r="G447" s="272"/>
      <c r="H447" s="272"/>
      <c r="I447" s="273"/>
      <c r="J447" s="124"/>
      <c r="K447" s="274"/>
      <c r="L447" s="124"/>
    </row>
    <row r="448" spans="1:12" s="125" customFormat="1" ht="23.25" customHeight="1" x14ac:dyDescent="0.25">
      <c r="A448" s="122"/>
      <c r="B448" s="271"/>
      <c r="C448" s="272"/>
      <c r="D448" s="272"/>
      <c r="E448" s="272"/>
      <c r="F448" s="272"/>
      <c r="G448" s="272"/>
      <c r="H448" s="272"/>
      <c r="I448" s="273"/>
      <c r="J448" s="124"/>
      <c r="K448" s="274"/>
      <c r="L448" s="124"/>
    </row>
    <row r="449" spans="1:12" s="125" customFormat="1" ht="23.25" customHeight="1" x14ac:dyDescent="0.25">
      <c r="A449" s="122"/>
      <c r="B449" s="271"/>
      <c r="C449" s="272"/>
      <c r="D449" s="272"/>
      <c r="E449" s="272"/>
      <c r="F449" s="272"/>
      <c r="G449" s="272"/>
      <c r="H449" s="272"/>
      <c r="I449" s="273"/>
      <c r="J449" s="124"/>
      <c r="K449" s="274"/>
      <c r="L449" s="124"/>
    </row>
    <row r="450" spans="1:12" s="125" customFormat="1" ht="23.25" customHeight="1" x14ac:dyDescent="0.25">
      <c r="A450" s="122"/>
      <c r="B450" s="271"/>
      <c r="C450" s="272"/>
      <c r="D450" s="272"/>
      <c r="E450" s="272"/>
      <c r="F450" s="272"/>
      <c r="G450" s="272"/>
      <c r="H450" s="272"/>
      <c r="I450" s="273"/>
      <c r="J450" s="124"/>
      <c r="K450" s="274"/>
      <c r="L450" s="124"/>
    </row>
    <row r="451" spans="1:12" s="125" customFormat="1" ht="23.25" customHeight="1" x14ac:dyDescent="0.25">
      <c r="A451" s="122"/>
      <c r="B451" s="271"/>
      <c r="C451" s="272"/>
      <c r="D451" s="272"/>
      <c r="E451" s="272"/>
      <c r="F451" s="272"/>
      <c r="G451" s="272"/>
      <c r="H451" s="272"/>
      <c r="I451" s="273"/>
      <c r="J451" s="124"/>
      <c r="K451" s="274"/>
      <c r="L451" s="124"/>
    </row>
    <row r="452" spans="1:12" s="125" customFormat="1" ht="23.25" customHeight="1" x14ac:dyDescent="0.25">
      <c r="A452" s="122"/>
      <c r="B452" s="271"/>
      <c r="C452" s="272"/>
      <c r="D452" s="272"/>
      <c r="E452" s="272"/>
      <c r="F452" s="272"/>
      <c r="G452" s="272"/>
      <c r="H452" s="272"/>
      <c r="I452" s="273"/>
      <c r="J452" s="124"/>
      <c r="K452" s="274"/>
      <c r="L452" s="124"/>
    </row>
    <row r="453" spans="1:12" s="125" customFormat="1" ht="23.25" customHeight="1" x14ac:dyDescent="0.25">
      <c r="A453" s="122"/>
      <c r="B453" s="271"/>
      <c r="C453" s="272"/>
      <c r="D453" s="272"/>
      <c r="E453" s="272"/>
      <c r="F453" s="272"/>
      <c r="G453" s="272"/>
      <c r="H453" s="272"/>
      <c r="I453" s="273"/>
      <c r="J453" s="124"/>
      <c r="K453" s="274"/>
      <c r="L453" s="124"/>
    </row>
    <row r="454" spans="1:12" s="125" customFormat="1" ht="23.25" customHeight="1" x14ac:dyDescent="0.25">
      <c r="A454" s="122"/>
      <c r="B454" s="271"/>
      <c r="C454" s="272"/>
      <c r="D454" s="272"/>
      <c r="E454" s="272"/>
      <c r="F454" s="272"/>
      <c r="G454" s="272"/>
      <c r="H454" s="272"/>
      <c r="I454" s="273"/>
      <c r="J454" s="124"/>
      <c r="K454" s="274"/>
      <c r="L454" s="124"/>
    </row>
    <row r="455" spans="1:12" s="125" customFormat="1" ht="23.25" customHeight="1" x14ac:dyDescent="0.25">
      <c r="A455" s="122"/>
      <c r="B455" s="271"/>
      <c r="C455" s="272"/>
      <c r="D455" s="272"/>
      <c r="E455" s="272"/>
      <c r="F455" s="272"/>
      <c r="G455" s="272"/>
      <c r="H455" s="272"/>
      <c r="I455" s="273"/>
      <c r="J455" s="124"/>
      <c r="K455" s="274"/>
      <c r="L455" s="124"/>
    </row>
    <row r="456" spans="1:12" s="125" customFormat="1" ht="23.25" customHeight="1" x14ac:dyDescent="0.25">
      <c r="A456" s="122"/>
      <c r="B456" s="271"/>
      <c r="C456" s="272"/>
      <c r="D456" s="272"/>
      <c r="E456" s="272"/>
      <c r="F456" s="272"/>
      <c r="G456" s="272"/>
      <c r="H456" s="272"/>
      <c r="I456" s="273"/>
      <c r="J456" s="124"/>
      <c r="K456" s="274"/>
      <c r="L456" s="124"/>
    </row>
    <row r="457" spans="1:12" s="125" customFormat="1" ht="23.25" customHeight="1" x14ac:dyDescent="0.25">
      <c r="A457" s="122"/>
      <c r="B457" s="271"/>
      <c r="C457" s="272"/>
      <c r="D457" s="272"/>
      <c r="E457" s="272"/>
      <c r="F457" s="272"/>
      <c r="G457" s="272"/>
      <c r="H457" s="272"/>
      <c r="I457" s="273"/>
      <c r="J457" s="124"/>
      <c r="K457" s="274"/>
      <c r="L457" s="124"/>
    </row>
    <row r="458" spans="1:12" s="125" customFormat="1" ht="23.25" customHeight="1" x14ac:dyDescent="0.25">
      <c r="A458" s="122"/>
      <c r="B458" s="271"/>
      <c r="C458" s="272"/>
      <c r="D458" s="272"/>
      <c r="E458" s="272"/>
      <c r="F458" s="272"/>
      <c r="G458" s="272"/>
      <c r="H458" s="272"/>
      <c r="I458" s="273"/>
      <c r="J458" s="124"/>
      <c r="K458" s="274"/>
      <c r="L458" s="124"/>
    </row>
    <row r="459" spans="1:12" s="125" customFormat="1" ht="23.25" customHeight="1" x14ac:dyDescent="0.25">
      <c r="A459" s="122"/>
      <c r="B459" s="271"/>
      <c r="C459" s="272"/>
      <c r="D459" s="272"/>
      <c r="E459" s="272"/>
      <c r="F459" s="272"/>
      <c r="G459" s="272"/>
      <c r="H459" s="272"/>
      <c r="I459" s="273"/>
      <c r="J459" s="124"/>
      <c r="K459" s="274"/>
      <c r="L459" s="124"/>
    </row>
    <row r="460" spans="1:12" s="125" customFormat="1" ht="23.25" customHeight="1" x14ac:dyDescent="0.25">
      <c r="A460" s="122"/>
      <c r="B460" s="271"/>
      <c r="C460" s="272"/>
      <c r="D460" s="272"/>
      <c r="E460" s="272"/>
      <c r="F460" s="272"/>
      <c r="G460" s="272"/>
      <c r="H460" s="272"/>
      <c r="I460" s="273"/>
      <c r="J460" s="124"/>
      <c r="K460" s="274"/>
      <c r="L460" s="124"/>
    </row>
    <row r="461" spans="1:12" s="125" customFormat="1" ht="23.25" customHeight="1" x14ac:dyDescent="0.25">
      <c r="A461" s="122"/>
      <c r="B461" s="271"/>
      <c r="C461" s="272"/>
      <c r="D461" s="272"/>
      <c r="E461" s="272"/>
      <c r="F461" s="272"/>
      <c r="G461" s="272"/>
      <c r="H461" s="272"/>
      <c r="I461" s="273"/>
      <c r="J461" s="124"/>
      <c r="K461" s="274"/>
      <c r="L461" s="124"/>
    </row>
  </sheetData>
  <mergeCells count="14">
    <mergeCell ref="A192:B192"/>
    <mergeCell ref="J192:K192"/>
    <mergeCell ref="A185:B185"/>
    <mergeCell ref="J185:K185"/>
    <mergeCell ref="A186:B186"/>
    <mergeCell ref="J186:K186"/>
    <mergeCell ref="A191:B191"/>
    <mergeCell ref="J191:K191"/>
    <mergeCell ref="B1:K1"/>
    <mergeCell ref="B2:K2"/>
    <mergeCell ref="B3:K3"/>
    <mergeCell ref="A4:K4"/>
    <mergeCell ref="B5:K5"/>
    <mergeCell ref="A6:A7"/>
  </mergeCells>
  <printOptions horizontalCentered="1"/>
  <pageMargins left="0.511811023622047" right="0.511811023622047" top="0.25" bottom="1.1811024E-2" header="0.511811023622047" footer="0.511811023622047"/>
  <pageSetup scale="45" fitToHeight="4" orientation="portrait" r:id="rId1"/>
  <headerFooter>
    <oddHeader>&amp;L&amp;G</oddHeader>
    <oddFooter>&amp;C&amp;"Times New Roman,Normal"&amp;23&amp;K04+032Av. Jiménez Moya Esq. Correa y Cidrón, Centro de los Héroes, Santo Domingo, República Domincana.  Tel: (809) 533-3686</oddFooter>
    <evenHeader xml:space="preserve">&amp;C&amp;[Página1
</evenHeader>
    <firstFooter>&amp;CPAGINA - 1</firstFooter>
  </headerFooter>
  <rowBreaks count="3" manualBreakCount="3">
    <brk id="36" max="10" man="1"/>
    <brk id="88" max="10" man="1"/>
    <brk id="131" max="10" man="1"/>
  </rowBreaks>
  <drawing r:id="rId2"/>
  <legacyDrawing r:id="rId3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EJEC. MARZO 2022</vt:lpstr>
      <vt:lpstr>ACUMULADO 2022</vt:lpstr>
      <vt:lpstr>'ACUMULADO 2022'!Área_de_impresión</vt:lpstr>
      <vt:lpstr>'EJEC. MARZO 2022'!Área_de_impresión</vt:lpstr>
      <vt:lpstr>'ACUMULADO 2022'!Títulos_a_imprimir</vt:lpstr>
      <vt:lpstr>'EJEC. MARZO 2022'!Títulos_a_imprimir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Aramirez</dc:creator>
  <cp:lastModifiedBy>Carlos Marquez</cp:lastModifiedBy>
  <cp:lastPrinted>2022-04-11T16:40:24Z</cp:lastPrinted>
  <dcterms:created xsi:type="dcterms:W3CDTF">2022-04-05T14:59:43Z</dcterms:created>
  <dcterms:modified xsi:type="dcterms:W3CDTF">2022-04-11T16:50:24Z</dcterms:modified>
</cp:coreProperties>
</file>